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oana\Desktop\Anul 2016\Situatie indicatori de eficienta 2016\"/>
    </mc:Choice>
  </mc:AlternateContent>
  <bookViews>
    <workbookView xWindow="120" yWindow="12" windowWidth="19020" windowHeight="11892" firstSheet="12" activeTab="17"/>
  </bookViews>
  <sheets>
    <sheet name="Ianuarie 2016" sheetId="1" r:id="rId1"/>
    <sheet name="FEBRUARIE 2016" sheetId="2" r:id="rId2"/>
    <sheet name="MARTIE 2016" sheetId="3" r:id="rId3"/>
    <sheet name="TRIMESTRUL I 2016" sheetId="4" r:id="rId4"/>
    <sheet name="Aprilie 2016" sheetId="5" r:id="rId5"/>
    <sheet name="Mai 2016" sheetId="6" r:id="rId6"/>
    <sheet name="Iunie 2016" sheetId="7" r:id="rId7"/>
    <sheet name="Trimestrul II 2016" sheetId="8" r:id="rId8"/>
    <sheet name="Iulie 2016" sheetId="9" r:id="rId9"/>
    <sheet name="August 2016" sheetId="10" r:id="rId10"/>
    <sheet name="Septembrie 2016" sheetId="11" r:id="rId11"/>
    <sheet name="Trimestrul III 2016" sheetId="12" r:id="rId12"/>
    <sheet name="Sitiatia la 9 luni" sheetId="13" r:id="rId13"/>
    <sheet name="Octombrie 2016" sheetId="14" r:id="rId14"/>
    <sheet name="Noiembrie 2016" sheetId="15" r:id="rId15"/>
    <sheet name="Decembrie 2016" sheetId="16" r:id="rId16"/>
    <sheet name="Trimestrul IV 2016" sheetId="17" r:id="rId17"/>
    <sheet name="An 2016" sheetId="18" r:id="rId18"/>
  </sheets>
  <calcPr calcId="152511"/>
</workbook>
</file>

<file path=xl/calcChain.xml><?xml version="1.0" encoding="utf-8"?>
<calcChain xmlns="http://schemas.openxmlformats.org/spreadsheetml/2006/main">
  <c r="L11" i="18" l="1"/>
  <c r="L12" i="18"/>
  <c r="L13" i="18"/>
  <c r="L10" i="18"/>
  <c r="I13" i="18"/>
  <c r="K13" i="18" s="1"/>
  <c r="H13" i="18"/>
  <c r="E13" i="18"/>
  <c r="D13" i="18"/>
  <c r="N12" i="18"/>
  <c r="M12" i="18"/>
  <c r="K12" i="18"/>
  <c r="J12" i="18"/>
  <c r="N11" i="18"/>
  <c r="M11" i="18"/>
  <c r="K11" i="18"/>
  <c r="J11" i="18"/>
  <c r="N10" i="18"/>
  <c r="M10" i="18"/>
  <c r="K10" i="18"/>
  <c r="J10" i="18"/>
  <c r="L11" i="17"/>
  <c r="L12" i="17"/>
  <c r="L13" i="17"/>
  <c r="L10" i="17"/>
  <c r="I13" i="17"/>
  <c r="K13" i="17" s="1"/>
  <c r="H13" i="17"/>
  <c r="E13" i="17"/>
  <c r="D13" i="17"/>
  <c r="N12" i="17"/>
  <c r="M12" i="17"/>
  <c r="K12" i="17"/>
  <c r="J12" i="17"/>
  <c r="N11" i="17"/>
  <c r="M11" i="17"/>
  <c r="K11" i="17"/>
  <c r="J11" i="17"/>
  <c r="N10" i="17"/>
  <c r="M10" i="17"/>
  <c r="K10" i="17"/>
  <c r="J10" i="17"/>
  <c r="L11" i="16"/>
  <c r="L12" i="16"/>
  <c r="L13" i="16"/>
  <c r="L10" i="16"/>
  <c r="I13" i="16"/>
  <c r="K13" i="16" s="1"/>
  <c r="H13" i="16"/>
  <c r="E13" i="16"/>
  <c r="D13" i="16"/>
  <c r="N12" i="16"/>
  <c r="M12" i="16"/>
  <c r="K12" i="16"/>
  <c r="J12" i="16"/>
  <c r="N11" i="16"/>
  <c r="M11" i="16"/>
  <c r="K11" i="16"/>
  <c r="J11" i="16"/>
  <c r="N10" i="16"/>
  <c r="M10" i="16"/>
  <c r="K10" i="16"/>
  <c r="J10" i="16"/>
  <c r="J13" i="18" l="1"/>
  <c r="N13" i="18"/>
  <c r="M13" i="18"/>
  <c r="N13" i="17"/>
  <c r="M13" i="17"/>
  <c r="J13" i="17"/>
  <c r="J13" i="16"/>
  <c r="N13" i="16"/>
  <c r="M13" i="16"/>
  <c r="L11" i="15"/>
  <c r="L12" i="15"/>
  <c r="L13" i="15"/>
  <c r="L10" i="15"/>
  <c r="I13" i="15"/>
  <c r="K13" i="15" s="1"/>
  <c r="H13" i="15"/>
  <c r="E13" i="15"/>
  <c r="D13" i="15"/>
  <c r="N12" i="15"/>
  <c r="M12" i="15"/>
  <c r="K12" i="15"/>
  <c r="J12" i="15"/>
  <c r="N11" i="15"/>
  <c r="M11" i="15"/>
  <c r="K11" i="15"/>
  <c r="J11" i="15"/>
  <c r="N10" i="15"/>
  <c r="M10" i="15"/>
  <c r="K10" i="15"/>
  <c r="J10" i="15"/>
  <c r="J13" i="15" l="1"/>
  <c r="N13" i="15"/>
  <c r="M13" i="15"/>
  <c r="L11" i="14"/>
  <c r="L12" i="14"/>
  <c r="L13" i="14"/>
  <c r="L10" i="14"/>
  <c r="I13" i="14"/>
  <c r="K13" i="14" s="1"/>
  <c r="H13" i="14"/>
  <c r="E13" i="14"/>
  <c r="D13" i="14"/>
  <c r="N12" i="14"/>
  <c r="M12" i="14"/>
  <c r="K12" i="14"/>
  <c r="J12" i="14"/>
  <c r="N11" i="14"/>
  <c r="M11" i="14"/>
  <c r="K11" i="14"/>
  <c r="J11" i="14"/>
  <c r="N10" i="14"/>
  <c r="M10" i="14"/>
  <c r="K10" i="14"/>
  <c r="J10" i="14"/>
  <c r="M13" i="14" l="1"/>
  <c r="J13" i="14"/>
  <c r="N13" i="14"/>
  <c r="L11" i="13"/>
  <c r="L12" i="13"/>
  <c r="L13" i="13"/>
  <c r="L10" i="13"/>
  <c r="I13" i="13" l="1"/>
  <c r="H13" i="13"/>
  <c r="E13" i="13"/>
  <c r="D13" i="13"/>
  <c r="N12" i="13"/>
  <c r="M12" i="13"/>
  <c r="K12" i="13"/>
  <c r="J12" i="13"/>
  <c r="N11" i="13"/>
  <c r="M11" i="13"/>
  <c r="K11" i="13"/>
  <c r="J11" i="13"/>
  <c r="N10" i="13"/>
  <c r="M10" i="13"/>
  <c r="K10" i="13"/>
  <c r="J10" i="13"/>
  <c r="J13" i="13" l="1"/>
  <c r="N13" i="13"/>
  <c r="K13" i="13"/>
  <c r="M13" i="13"/>
  <c r="I13" i="12"/>
  <c r="K13" i="12" s="1"/>
  <c r="L13" i="12" s="1"/>
  <c r="H13" i="12"/>
  <c r="E13" i="12"/>
  <c r="M13" i="12" s="1"/>
  <c r="D13" i="12"/>
  <c r="N12" i="12"/>
  <c r="M12" i="12"/>
  <c r="K12" i="12"/>
  <c r="L12" i="12" s="1"/>
  <c r="J12" i="12"/>
  <c r="N11" i="12"/>
  <c r="M11" i="12"/>
  <c r="K11" i="12"/>
  <c r="L11" i="12" s="1"/>
  <c r="J11" i="12"/>
  <c r="N10" i="12"/>
  <c r="M10" i="12"/>
  <c r="K10" i="12"/>
  <c r="L10" i="12" s="1"/>
  <c r="J10" i="12"/>
  <c r="I13" i="11"/>
  <c r="H13" i="11"/>
  <c r="E13" i="11"/>
  <c r="D13" i="11"/>
  <c r="N12" i="11"/>
  <c r="M12" i="11"/>
  <c r="K12" i="11"/>
  <c r="L12" i="11" s="1"/>
  <c r="J12" i="11"/>
  <c r="N11" i="11"/>
  <c r="M11" i="11"/>
  <c r="K11" i="11"/>
  <c r="L11" i="11" s="1"/>
  <c r="J11" i="11"/>
  <c r="N10" i="11"/>
  <c r="M10" i="11"/>
  <c r="K10" i="11"/>
  <c r="L10" i="11" s="1"/>
  <c r="J10" i="11"/>
  <c r="N13" i="12" l="1"/>
  <c r="J13" i="12"/>
  <c r="N13" i="11"/>
  <c r="J13" i="11"/>
  <c r="K13" i="11"/>
  <c r="L13" i="11" s="1"/>
  <c r="M13" i="11"/>
  <c r="I13" i="10"/>
  <c r="K13" i="10" s="1"/>
  <c r="L13" i="10" s="1"/>
  <c r="H13" i="10"/>
  <c r="E13" i="10"/>
  <c r="D13" i="10"/>
  <c r="N12" i="10"/>
  <c r="M12" i="10"/>
  <c r="K12" i="10"/>
  <c r="L12" i="10" s="1"/>
  <c r="J12" i="10"/>
  <c r="N11" i="10"/>
  <c r="M11" i="10"/>
  <c r="K11" i="10"/>
  <c r="L11" i="10" s="1"/>
  <c r="J11" i="10"/>
  <c r="N10" i="10"/>
  <c r="M10" i="10"/>
  <c r="K10" i="10"/>
  <c r="L10" i="10" s="1"/>
  <c r="J10" i="10"/>
  <c r="J13" i="10" l="1"/>
  <c r="N13" i="10"/>
  <c r="M13" i="10"/>
  <c r="K12" i="9"/>
  <c r="J12" i="9"/>
  <c r="L11" i="9"/>
  <c r="L12" i="9"/>
  <c r="L13" i="9"/>
  <c r="L10" i="9"/>
  <c r="I13" i="9"/>
  <c r="K13" i="9" s="1"/>
  <c r="H13" i="9"/>
  <c r="E13" i="9"/>
  <c r="D13" i="9"/>
  <c r="N12" i="9"/>
  <c r="M12" i="9"/>
  <c r="N11" i="9"/>
  <c r="M11" i="9"/>
  <c r="K11" i="9"/>
  <c r="J11" i="9"/>
  <c r="N10" i="9"/>
  <c r="M10" i="9"/>
  <c r="K10" i="9"/>
  <c r="J10" i="9"/>
  <c r="N13" i="9" l="1"/>
  <c r="J13" i="9"/>
  <c r="M13" i="9"/>
  <c r="M10" i="8"/>
  <c r="E13" i="8"/>
  <c r="I13" i="6"/>
  <c r="M11" i="8" l="1"/>
  <c r="M12" i="8"/>
  <c r="M10" i="7"/>
  <c r="L11" i="8"/>
  <c r="L10" i="8"/>
  <c r="I13" i="8"/>
  <c r="H13" i="8"/>
  <c r="M13" i="8"/>
  <c r="D13" i="8"/>
  <c r="N12" i="8"/>
  <c r="K12" i="8"/>
  <c r="L12" i="8" s="1"/>
  <c r="J12" i="8"/>
  <c r="N11" i="8"/>
  <c r="K11" i="8"/>
  <c r="J11" i="8"/>
  <c r="N10" i="8"/>
  <c r="K10" i="8"/>
  <c r="J10" i="8"/>
  <c r="N13" i="8" l="1"/>
  <c r="J13" i="8"/>
  <c r="K13" i="8"/>
  <c r="L13" i="8" s="1"/>
  <c r="L10" i="7"/>
  <c r="I13" i="7"/>
  <c r="K13" i="7" s="1"/>
  <c r="L13" i="7" s="1"/>
  <c r="H13" i="7"/>
  <c r="E13" i="7"/>
  <c r="D13" i="7"/>
  <c r="N12" i="7"/>
  <c r="M12" i="7"/>
  <c r="K12" i="7"/>
  <c r="L12" i="7" s="1"/>
  <c r="J12" i="7"/>
  <c r="N11" i="7"/>
  <c r="M11" i="7"/>
  <c r="K11" i="7"/>
  <c r="L11" i="7" s="1"/>
  <c r="J11" i="7"/>
  <c r="N10" i="7"/>
  <c r="K10" i="7"/>
  <c r="J10" i="7"/>
  <c r="N13" i="7" l="1"/>
  <c r="J13" i="7"/>
  <c r="M13" i="7"/>
  <c r="L11" i="6"/>
  <c r="L10" i="6"/>
  <c r="K13" i="6" l="1"/>
  <c r="L13" i="6" s="1"/>
  <c r="H13" i="6"/>
  <c r="E13" i="6"/>
  <c r="D13" i="6"/>
  <c r="N12" i="6"/>
  <c r="M12" i="6"/>
  <c r="K12" i="6"/>
  <c r="L12" i="6" s="1"/>
  <c r="J12" i="6"/>
  <c r="N11" i="6"/>
  <c r="M11" i="6"/>
  <c r="K11" i="6"/>
  <c r="J11" i="6"/>
  <c r="N10" i="6"/>
  <c r="M10" i="6"/>
  <c r="K10" i="6"/>
  <c r="J10" i="6"/>
  <c r="N13" i="6" l="1"/>
  <c r="M13" i="6"/>
  <c r="J13" i="6"/>
  <c r="L11" i="5"/>
  <c r="L12" i="5"/>
  <c r="L13" i="5"/>
  <c r="L10" i="5"/>
  <c r="I13" i="5"/>
  <c r="K13" i="5" s="1"/>
  <c r="H13" i="5"/>
  <c r="E13" i="5"/>
  <c r="D13" i="5"/>
  <c r="N12" i="5"/>
  <c r="M12" i="5"/>
  <c r="K12" i="5"/>
  <c r="J12" i="5"/>
  <c r="N11" i="5"/>
  <c r="M11" i="5"/>
  <c r="K11" i="5"/>
  <c r="J11" i="5"/>
  <c r="N10" i="5"/>
  <c r="M10" i="5"/>
  <c r="K10" i="5"/>
  <c r="J10" i="5"/>
  <c r="M13" i="5" l="1"/>
  <c r="N13" i="5"/>
  <c r="J13" i="5"/>
  <c r="L11" i="2"/>
  <c r="L12" i="2"/>
  <c r="L13" i="2"/>
  <c r="L10" i="2"/>
  <c r="L11" i="1"/>
  <c r="L12" i="1"/>
  <c r="L13" i="1"/>
  <c r="L10" i="1"/>
  <c r="M11" i="4" l="1"/>
  <c r="M12" i="4"/>
  <c r="M10" i="4"/>
  <c r="M11" i="3" l="1"/>
  <c r="M12" i="3"/>
  <c r="M10" i="3"/>
  <c r="M11" i="2"/>
  <c r="M12" i="2"/>
  <c r="M10" i="2"/>
  <c r="M11" i="1" l="1"/>
  <c r="M12" i="1"/>
  <c r="M10" i="1"/>
  <c r="J10" i="3" l="1"/>
  <c r="L11" i="4" l="1"/>
  <c r="L12" i="4"/>
  <c r="L13" i="4"/>
  <c r="L10" i="4"/>
  <c r="I13" i="4"/>
  <c r="K13" i="4" s="1"/>
  <c r="H13" i="4"/>
  <c r="E13" i="4"/>
  <c r="M13" i="4" s="1"/>
  <c r="D13" i="4"/>
  <c r="N12" i="4"/>
  <c r="K12" i="4"/>
  <c r="J12" i="4"/>
  <c r="N11" i="4"/>
  <c r="K11" i="4"/>
  <c r="J11" i="4"/>
  <c r="N10" i="4"/>
  <c r="K10" i="4"/>
  <c r="J10" i="4"/>
  <c r="I13" i="3"/>
  <c r="K13" i="3" s="1"/>
  <c r="L13" i="3" s="1"/>
  <c r="H13" i="3"/>
  <c r="E13" i="3"/>
  <c r="D13" i="3"/>
  <c r="M13" i="3" s="1"/>
  <c r="N12" i="3"/>
  <c r="K12" i="3"/>
  <c r="L12" i="3" s="1"/>
  <c r="J12" i="3"/>
  <c r="N11" i="3"/>
  <c r="K11" i="3"/>
  <c r="L11" i="3" s="1"/>
  <c r="J11" i="3"/>
  <c r="N10" i="3"/>
  <c r="K10" i="3"/>
  <c r="L10" i="3" s="1"/>
  <c r="N13" i="4" l="1"/>
  <c r="J13" i="4"/>
  <c r="N13" i="3"/>
  <c r="J13" i="3"/>
  <c r="K11" i="1"/>
  <c r="K10" i="1"/>
  <c r="I13" i="2"/>
  <c r="K13" i="2" s="1"/>
  <c r="H13" i="2"/>
  <c r="E13" i="2"/>
  <c r="D13" i="2"/>
  <c r="N12" i="2"/>
  <c r="K12" i="2"/>
  <c r="J12" i="2"/>
  <c r="N11" i="2"/>
  <c r="K11" i="2"/>
  <c r="J11" i="2"/>
  <c r="N10" i="2"/>
  <c r="K10" i="2"/>
  <c r="J10" i="2"/>
  <c r="M13" i="2" l="1"/>
  <c r="N13" i="2"/>
  <c r="J13" i="2"/>
  <c r="K12" i="1" l="1"/>
  <c r="J11" i="1"/>
  <c r="J12" i="1"/>
  <c r="N11" i="1" l="1"/>
  <c r="N12" i="1"/>
  <c r="N10" i="1"/>
  <c r="J10" i="1"/>
  <c r="I13" i="1"/>
  <c r="H13" i="1"/>
  <c r="E13" i="1"/>
  <c r="D13" i="1"/>
  <c r="M13" i="1" l="1"/>
  <c r="J13" i="1"/>
  <c r="K13" i="1"/>
  <c r="N13" i="1"/>
</calcChain>
</file>

<file path=xl/sharedStrings.xml><?xml version="1.0" encoding="utf-8"?>
<sst xmlns="http://schemas.openxmlformats.org/spreadsheetml/2006/main" count="378" uniqueCount="55">
  <si>
    <t>Pneumoftiziologie I</t>
  </si>
  <si>
    <t>Pneumoftiziologie II</t>
  </si>
  <si>
    <t>Pneumoftiziologie III</t>
  </si>
  <si>
    <t>Total bolnavi
aflati</t>
  </si>
  <si>
    <t>Total bolnavi
 intrati</t>
  </si>
  <si>
    <t>Total bolnavi 
transferati
din alte 
sectii</t>
  </si>
  <si>
    <t>Total bolnavi 
transferati
in alte 
sectii</t>
  </si>
  <si>
    <t>Total bolnavi
iesiti</t>
  </si>
  <si>
    <t>Durata medie 
de spitalizare</t>
  </si>
  <si>
    <t>Total spital</t>
  </si>
  <si>
    <t>SITUATIE INDICATORI DE EFICIENTA</t>
  </si>
  <si>
    <t>Ramasi</t>
  </si>
  <si>
    <t>Nr.paturi</t>
  </si>
  <si>
    <t>Nr.zile spitalizare</t>
  </si>
  <si>
    <t>Indicele de utilizare a paturilor</t>
  </si>
  <si>
    <t>Rata de utilizare a paturilor
       %</t>
  </si>
  <si>
    <t>Intocmit,</t>
  </si>
  <si>
    <t>Olteteanu Ioana</t>
  </si>
  <si>
    <t>IANUARIE
2016</t>
  </si>
  <si>
    <t xml:space="preserve">                    IANUARIE 2016</t>
  </si>
  <si>
    <t xml:space="preserve">                    FEBRUARIE 2016</t>
  </si>
  <si>
    <t>FEBRUARIE
2016</t>
  </si>
  <si>
    <t xml:space="preserve">                    MARTIE 2016</t>
  </si>
  <si>
    <t xml:space="preserve">                    TRIMESTRUL I 2016</t>
  </si>
  <si>
    <t xml:space="preserve">TRIMESTRUL I 2016
</t>
  </si>
  <si>
    <t>MARTIE
2016</t>
  </si>
  <si>
    <t>Rulaj pat</t>
  </si>
  <si>
    <t xml:space="preserve">                    Aprilie 2016</t>
  </si>
  <si>
    <t>APRILIE
2016</t>
  </si>
  <si>
    <t xml:space="preserve">                   Mai 2016</t>
  </si>
  <si>
    <t xml:space="preserve">                   Iunie 2016</t>
  </si>
  <si>
    <t xml:space="preserve">                   Trimestrul II 2016</t>
  </si>
  <si>
    <t>Iunie
2016</t>
  </si>
  <si>
    <t>Trimestrul II
2016</t>
  </si>
  <si>
    <t>Mai
2016</t>
  </si>
  <si>
    <t xml:space="preserve">                   Iulie 2016</t>
  </si>
  <si>
    <t>Iulie
2016</t>
  </si>
  <si>
    <t xml:space="preserve">                   August 2016</t>
  </si>
  <si>
    <t>August
2016</t>
  </si>
  <si>
    <t xml:space="preserve">                   Septembrie 2016</t>
  </si>
  <si>
    <t xml:space="preserve">                   Trimestrul III 2016</t>
  </si>
  <si>
    <t xml:space="preserve">                   Situatia la 9 luni 2016</t>
  </si>
  <si>
    <t>Trimestrul III
2016</t>
  </si>
  <si>
    <t>Situatia la 9 luni
2016</t>
  </si>
  <si>
    <t xml:space="preserve">                   Octombrie 2016</t>
  </si>
  <si>
    <t>Octombrie
2016</t>
  </si>
  <si>
    <t>Septembrie
2016</t>
  </si>
  <si>
    <t xml:space="preserve">                   Noiembrie 2016</t>
  </si>
  <si>
    <t>Noiembrie
2016</t>
  </si>
  <si>
    <t xml:space="preserve">                   Decembrie 2016</t>
  </si>
  <si>
    <t>Decembrie
2016</t>
  </si>
  <si>
    <t xml:space="preserve">                   Trimestrul IV 2016</t>
  </si>
  <si>
    <t>Trimestrul IV
2016</t>
  </si>
  <si>
    <t xml:space="preserve">                   An  2016</t>
  </si>
  <si>
    <t>An
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</si>
</sst>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4" xfId="0" applyBorder="1"/>
    <xf numFmtId="0" fontId="0" fillId="0" borderId="1" xfId="0" applyBorder="1"/>
    <xf numFmtId="0" fontId="0" fillId="0" borderId="6" xfId="0" applyBorder="1"/>
    <xf numFmtId="0" fontId="2" fillId="0" borderId="0" xfId="0" applyFont="1"/>
    <xf numFmtId="0" fontId="3" fillId="0" borderId="0" xfId="0" applyFont="1"/>
    <xf numFmtId="0" fontId="0" fillId="0" borderId="7" xfId="0" applyBorder="1"/>
    <xf numFmtId="2" fontId="0" fillId="0" borderId="1" xfId="0" applyNumberFormat="1" applyBorder="1"/>
    <xf numFmtId="0" fontId="0" fillId="0" borderId="8" xfId="0" applyBorder="1"/>
    <xf numFmtId="0" fontId="0" fillId="0" borderId="0" xfId="0" applyFill="1" applyBorder="1"/>
    <xf numFmtId="0" fontId="0" fillId="2" borderId="4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4" xfId="0" applyFill="1" applyBorder="1" applyAlignment="1">
      <alignment horizontal="right" vertical="center"/>
    </xf>
    <xf numFmtId="0" fontId="0" fillId="3" borderId="5" xfId="0" applyFill="1" applyBorder="1"/>
    <xf numFmtId="0" fontId="0" fillId="3" borderId="3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2" xfId="0" applyFill="1" applyBorder="1"/>
    <xf numFmtId="0" fontId="0" fillId="3" borderId="4" xfId="0" applyFill="1" applyBorder="1"/>
    <xf numFmtId="0" fontId="4" fillId="2" borderId="2" xfId="0" applyFont="1" applyFill="1" applyBorder="1" applyAlignment="1">
      <alignment horizontal="right" vertical="center" wrapText="1"/>
    </xf>
    <xf numFmtId="0" fontId="1" fillId="3" borderId="2" xfId="0" applyFont="1" applyFill="1" applyBorder="1"/>
    <xf numFmtId="0" fontId="5" fillId="2" borderId="2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right" vertical="center"/>
    </xf>
    <xf numFmtId="0" fontId="1" fillId="3" borderId="5" xfId="0" applyFont="1" applyFill="1" applyBorder="1"/>
    <xf numFmtId="0" fontId="1" fillId="3" borderId="3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0" fillId="0" borderId="4" xfId="0" applyFont="1" applyBorder="1"/>
    <xf numFmtId="0" fontId="0" fillId="0" borderId="1" xfId="0" applyFont="1" applyBorder="1"/>
    <xf numFmtId="2" fontId="0" fillId="0" borderId="1" xfId="0" applyNumberFormat="1" applyFont="1" applyBorder="1"/>
    <xf numFmtId="0" fontId="6" fillId="0" borderId="6" xfId="0" applyFont="1" applyBorder="1"/>
    <xf numFmtId="0" fontId="6" fillId="0" borderId="1" xfId="0" applyFont="1" applyBorder="1"/>
    <xf numFmtId="2" fontId="6" fillId="0" borderId="1" xfId="0" applyNumberFormat="1" applyFont="1" applyBorder="1"/>
    <xf numFmtId="0" fontId="0" fillId="0" borderId="0" xfId="0" applyFont="1" applyFill="1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Font="1" applyFill="1"/>
    <xf numFmtId="0" fontId="0" fillId="0" borderId="0" xfId="0" applyFill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O20" sqref="O20"/>
    </sheetView>
  </sheetViews>
  <sheetFormatPr defaultRowHeight="14.4" x14ac:dyDescent="0.3"/>
  <cols>
    <col min="1" max="1" width="9.44140625" customWidth="1"/>
    <col min="2" max="2" width="7.88671875" customWidth="1"/>
    <col min="3" max="3" width="8.6640625" customWidth="1"/>
    <col min="5" max="5" width="7.21875" customWidth="1"/>
    <col min="6" max="6" width="12.33203125" customWidth="1"/>
    <col min="7" max="7" width="12.6640625" customWidth="1"/>
    <col min="8" max="8" width="7.5546875" customWidth="1"/>
    <col min="9" max="9" width="9.21875" customWidth="1"/>
    <col min="10" max="10" width="10" customWidth="1"/>
    <col min="11" max="11" width="9.5546875" customWidth="1"/>
    <col min="12" max="13" width="9.4414062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19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1" t="s">
        <v>18</v>
      </c>
      <c r="B9" s="14"/>
      <c r="C9" s="12" t="s">
        <v>12</v>
      </c>
      <c r="D9" s="13" t="s">
        <v>3</v>
      </c>
      <c r="E9" s="13" t="s">
        <v>4</v>
      </c>
      <c r="F9" s="13" t="s">
        <v>5</v>
      </c>
      <c r="G9" s="13" t="s">
        <v>6</v>
      </c>
      <c r="H9" s="13" t="s">
        <v>7</v>
      </c>
      <c r="I9" s="13" t="s">
        <v>13</v>
      </c>
      <c r="J9" s="13" t="s">
        <v>8</v>
      </c>
      <c r="K9" s="13" t="s">
        <v>14</v>
      </c>
      <c r="L9" s="13" t="s">
        <v>15</v>
      </c>
      <c r="M9" s="13" t="s">
        <v>26</v>
      </c>
      <c r="N9" s="13" t="s">
        <v>11</v>
      </c>
    </row>
    <row r="10" spans="1:14" ht="21.75" customHeight="1" thickBot="1" x14ac:dyDescent="0.35">
      <c r="A10" s="15" t="s">
        <v>0</v>
      </c>
      <c r="B10" s="16"/>
      <c r="C10" s="3">
        <v>55</v>
      </c>
      <c r="D10" s="4">
        <v>36</v>
      </c>
      <c r="E10" s="4">
        <v>95</v>
      </c>
      <c r="F10" s="4">
        <v>0</v>
      </c>
      <c r="G10" s="4">
        <v>0</v>
      </c>
      <c r="H10" s="4">
        <v>73</v>
      </c>
      <c r="I10" s="4">
        <v>1549</v>
      </c>
      <c r="J10" s="9">
        <f>I10/(D10+E10)</f>
        <v>11.824427480916031</v>
      </c>
      <c r="K10" s="9">
        <f>I10/C10</f>
        <v>28.163636363636364</v>
      </c>
      <c r="L10" s="9">
        <f>(K10*100)/31</f>
        <v>90.850439882697955</v>
      </c>
      <c r="M10" s="9">
        <f>(D10+E10)/C10</f>
        <v>2.3818181818181818</v>
      </c>
      <c r="N10" s="4">
        <f>D10+E10+F10-G10-H10</f>
        <v>58</v>
      </c>
    </row>
    <row r="11" spans="1:14" ht="23.25" customHeight="1" thickBot="1" x14ac:dyDescent="0.35">
      <c r="A11" s="15" t="s">
        <v>1</v>
      </c>
      <c r="B11" s="16"/>
      <c r="C11" s="3">
        <v>90</v>
      </c>
      <c r="D11" s="4">
        <v>57</v>
      </c>
      <c r="E11" s="4">
        <v>140</v>
      </c>
      <c r="F11" s="4">
        <v>0</v>
      </c>
      <c r="G11" s="4">
        <v>0</v>
      </c>
      <c r="H11" s="4">
        <v>121</v>
      </c>
      <c r="I11" s="4">
        <v>2114</v>
      </c>
      <c r="J11" s="9">
        <f t="shared" ref="J11:J13" si="0">I11/(D11+E11)</f>
        <v>10.730964467005077</v>
      </c>
      <c r="K11" s="9">
        <f>I11/C11</f>
        <v>23.488888888888887</v>
      </c>
      <c r="L11" s="9">
        <f t="shared" ref="L11:L13" si="1">(K11*100)/31</f>
        <v>75.770609318996407</v>
      </c>
      <c r="M11" s="9">
        <f t="shared" ref="M11:M13" si="2">(D11+E11)/C11</f>
        <v>2.1888888888888891</v>
      </c>
      <c r="N11" s="4">
        <f t="shared" ref="N11:N13" si="3">D11+E11+F11-G11-H11</f>
        <v>76</v>
      </c>
    </row>
    <row r="12" spans="1:14" ht="24.75" customHeight="1" thickBot="1" x14ac:dyDescent="0.35">
      <c r="A12" s="17" t="s">
        <v>2</v>
      </c>
      <c r="B12" s="18"/>
      <c r="C12" s="3">
        <v>40</v>
      </c>
      <c r="D12" s="4">
        <v>1</v>
      </c>
      <c r="E12" s="4">
        <v>33</v>
      </c>
      <c r="F12" s="4">
        <v>0</v>
      </c>
      <c r="G12" s="4">
        <v>0</v>
      </c>
      <c r="H12" s="4">
        <v>24</v>
      </c>
      <c r="I12" s="4">
        <v>169</v>
      </c>
      <c r="J12" s="9">
        <f t="shared" si="0"/>
        <v>4.9705882352941178</v>
      </c>
      <c r="K12" s="9">
        <f t="shared" ref="K12:K13" si="4">I12/C12</f>
        <v>4.2249999999999996</v>
      </c>
      <c r="L12" s="9">
        <f t="shared" si="1"/>
        <v>13.629032258064514</v>
      </c>
      <c r="M12" s="9">
        <f t="shared" si="2"/>
        <v>0.85</v>
      </c>
      <c r="N12" s="4">
        <f t="shared" si="3"/>
        <v>10</v>
      </c>
    </row>
    <row r="13" spans="1:14" ht="22.5" customHeight="1" thickBot="1" x14ac:dyDescent="0.35">
      <c r="A13" s="19" t="s">
        <v>9</v>
      </c>
      <c r="B13" s="20"/>
      <c r="C13" s="8">
        <v>185</v>
      </c>
      <c r="D13" s="5">
        <f t="shared" ref="D13:I13" si="5">SUM(D10:D12)</f>
        <v>94</v>
      </c>
      <c r="E13" s="5">
        <f t="shared" si="5"/>
        <v>268</v>
      </c>
      <c r="F13" s="4">
        <v>0</v>
      </c>
      <c r="G13" s="4">
        <v>0</v>
      </c>
      <c r="H13" s="5">
        <f t="shared" si="5"/>
        <v>218</v>
      </c>
      <c r="I13" s="5">
        <f t="shared" si="5"/>
        <v>3832</v>
      </c>
      <c r="J13" s="9">
        <f t="shared" si="0"/>
        <v>10.585635359116022</v>
      </c>
      <c r="K13" s="9">
        <f t="shared" si="4"/>
        <v>20.713513513513515</v>
      </c>
      <c r="L13" s="9">
        <f t="shared" si="1"/>
        <v>66.817785527462959</v>
      </c>
      <c r="M13" s="9">
        <f t="shared" si="2"/>
        <v>1.9567567567567568</v>
      </c>
      <c r="N13" s="5">
        <f t="shared" si="3"/>
        <v>144</v>
      </c>
    </row>
    <row r="14" spans="1:14" x14ac:dyDescent="0.3">
      <c r="A14" s="1"/>
    </row>
    <row r="15" spans="1:14" x14ac:dyDescent="0.3">
      <c r="A15" s="11" t="s">
        <v>16</v>
      </c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L10" sqref="L10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37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38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41</v>
      </c>
      <c r="E10" s="32">
        <v>58</v>
      </c>
      <c r="F10" s="32">
        <v>0</v>
      </c>
      <c r="G10" s="32">
        <v>0</v>
      </c>
      <c r="H10" s="32">
        <v>63</v>
      </c>
      <c r="I10" s="32">
        <v>1090</v>
      </c>
      <c r="J10" s="33">
        <f>I10/(D10+E10)</f>
        <v>11.01010101010101</v>
      </c>
      <c r="K10" s="33">
        <f>I10/C10</f>
        <v>19.818181818181817</v>
      </c>
      <c r="L10" s="33">
        <f>K10*100/31</f>
        <v>63.929618768328446</v>
      </c>
      <c r="M10" s="33">
        <f>(D10+E10)/C10</f>
        <v>1.8</v>
      </c>
      <c r="N10" s="32">
        <f>D10+E10+F10-G10-H10</f>
        <v>36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65</v>
      </c>
      <c r="E11" s="32">
        <v>123</v>
      </c>
      <c r="F11" s="32">
        <v>0</v>
      </c>
      <c r="G11" s="32">
        <v>0</v>
      </c>
      <c r="H11" s="32">
        <v>123</v>
      </c>
      <c r="I11" s="32">
        <v>2011</v>
      </c>
      <c r="J11" s="33">
        <f t="shared" ref="J11:J13" si="0">I11/(D11+E11)</f>
        <v>10.696808510638299</v>
      </c>
      <c r="K11" s="33">
        <f t="shared" ref="K11:K13" si="1">I11/C11</f>
        <v>22.344444444444445</v>
      </c>
      <c r="L11" s="33">
        <f t="shared" ref="L11:L13" si="2">K11*100/31</f>
        <v>72.078853046594972</v>
      </c>
      <c r="M11" s="33">
        <f t="shared" ref="M11:M13" si="3">(D11+E11)/C11</f>
        <v>2.088888888888889</v>
      </c>
      <c r="N11" s="32">
        <f t="shared" ref="N11:N13" si="4">D11+E11+F11-G11-H11</f>
        <v>65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8</v>
      </c>
      <c r="E12" s="32">
        <v>17</v>
      </c>
      <c r="F12" s="32">
        <v>0</v>
      </c>
      <c r="G12" s="32">
        <v>0</v>
      </c>
      <c r="H12" s="32">
        <v>23</v>
      </c>
      <c r="I12" s="32">
        <v>303</v>
      </c>
      <c r="J12" s="33">
        <f>I12/(D12+E12)</f>
        <v>12.12</v>
      </c>
      <c r="K12" s="33">
        <f>I12/C12</f>
        <v>7.5750000000000002</v>
      </c>
      <c r="L12" s="33">
        <f t="shared" si="2"/>
        <v>24.43548387096774</v>
      </c>
      <c r="M12" s="33">
        <f t="shared" si="3"/>
        <v>0.625</v>
      </c>
      <c r="N12" s="32">
        <f t="shared" si="4"/>
        <v>2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114</v>
      </c>
      <c r="E13" s="35">
        <f t="shared" si="5"/>
        <v>198</v>
      </c>
      <c r="F13" s="35">
        <v>0</v>
      </c>
      <c r="G13" s="35">
        <v>0</v>
      </c>
      <c r="H13" s="34">
        <f t="shared" si="5"/>
        <v>209</v>
      </c>
      <c r="I13" s="34">
        <f t="shared" si="5"/>
        <v>3404</v>
      </c>
      <c r="J13" s="36">
        <f t="shared" si="0"/>
        <v>10.910256410256411</v>
      </c>
      <c r="K13" s="36">
        <f t="shared" si="1"/>
        <v>18.399999999999999</v>
      </c>
      <c r="L13" s="42">
        <f t="shared" si="2"/>
        <v>59.354838709677409</v>
      </c>
      <c r="M13" s="36">
        <f t="shared" si="3"/>
        <v>1.6864864864864866</v>
      </c>
      <c r="N13" s="34">
        <f t="shared" si="4"/>
        <v>103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L5" sqref="L5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39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46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36</v>
      </c>
      <c r="E10" s="32">
        <v>60</v>
      </c>
      <c r="F10" s="32">
        <v>0</v>
      </c>
      <c r="G10" s="32">
        <v>0</v>
      </c>
      <c r="H10" s="32">
        <v>65</v>
      </c>
      <c r="I10" s="32">
        <v>1120</v>
      </c>
      <c r="J10" s="33">
        <f>I10/(D10+E10)</f>
        <v>11.666666666666666</v>
      </c>
      <c r="K10" s="33">
        <f>I10/C10</f>
        <v>20.363636363636363</v>
      </c>
      <c r="L10" s="33">
        <f>K10*100/30</f>
        <v>67.878787878787875</v>
      </c>
      <c r="M10" s="33">
        <f>(D10+E10)/C10</f>
        <v>1.7454545454545454</v>
      </c>
      <c r="N10" s="32">
        <f>D10+E10+F10-G10-H10</f>
        <v>31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65</v>
      </c>
      <c r="E11" s="32">
        <v>115</v>
      </c>
      <c r="F11" s="32">
        <v>0</v>
      </c>
      <c r="G11" s="32">
        <v>0</v>
      </c>
      <c r="H11" s="32">
        <v>121</v>
      </c>
      <c r="I11" s="32">
        <v>2156</v>
      </c>
      <c r="J11" s="33">
        <f t="shared" ref="J11:J13" si="0">I11/(D11+E11)</f>
        <v>11.977777777777778</v>
      </c>
      <c r="K11" s="33">
        <f t="shared" ref="K11:K13" si="1">I11/C11</f>
        <v>23.955555555555556</v>
      </c>
      <c r="L11" s="33">
        <f t="shared" ref="L11:L13" si="2">K11*100/30</f>
        <v>79.851851851851862</v>
      </c>
      <c r="M11" s="33">
        <f t="shared" ref="M11:M13" si="3">(D11+E11)/C11</f>
        <v>2</v>
      </c>
      <c r="N11" s="32">
        <f t="shared" ref="N11:N13" si="4">D11+E11+F11-G11-H11</f>
        <v>59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2</v>
      </c>
      <c r="E12" s="32">
        <v>26</v>
      </c>
      <c r="F12" s="32">
        <v>0</v>
      </c>
      <c r="G12" s="32">
        <v>0</v>
      </c>
      <c r="H12" s="32">
        <v>21</v>
      </c>
      <c r="I12" s="32">
        <v>162</v>
      </c>
      <c r="J12" s="33">
        <f>I12/(D12+E12)</f>
        <v>5.7857142857142856</v>
      </c>
      <c r="K12" s="33">
        <f>I12/C12</f>
        <v>4.05</v>
      </c>
      <c r="L12" s="33">
        <f t="shared" si="2"/>
        <v>13.5</v>
      </c>
      <c r="M12" s="33">
        <f t="shared" si="3"/>
        <v>0.7</v>
      </c>
      <c r="N12" s="32">
        <f t="shared" si="4"/>
        <v>7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103</v>
      </c>
      <c r="E13" s="35">
        <f t="shared" si="5"/>
        <v>201</v>
      </c>
      <c r="F13" s="35">
        <v>0</v>
      </c>
      <c r="G13" s="35">
        <v>0</v>
      </c>
      <c r="H13" s="34">
        <f t="shared" si="5"/>
        <v>207</v>
      </c>
      <c r="I13" s="34">
        <f t="shared" si="5"/>
        <v>3438</v>
      </c>
      <c r="J13" s="36">
        <f t="shared" si="0"/>
        <v>11.309210526315789</v>
      </c>
      <c r="K13" s="36">
        <f t="shared" si="1"/>
        <v>18.583783783783783</v>
      </c>
      <c r="L13" s="42">
        <f t="shared" si="2"/>
        <v>61.945945945945944</v>
      </c>
      <c r="M13" s="36">
        <f t="shared" si="3"/>
        <v>1.6432432432432433</v>
      </c>
      <c r="N13" s="34">
        <f t="shared" si="4"/>
        <v>97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Q9" sqref="A1:XFD1048576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40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42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46</v>
      </c>
      <c r="E10" s="32">
        <v>201</v>
      </c>
      <c r="F10" s="32">
        <v>0</v>
      </c>
      <c r="G10" s="32">
        <v>0</v>
      </c>
      <c r="H10" s="32">
        <v>216</v>
      </c>
      <c r="I10" s="32">
        <v>3262</v>
      </c>
      <c r="J10" s="33">
        <f>I10/(D10+E10)</f>
        <v>13.206477732793521</v>
      </c>
      <c r="K10" s="33">
        <f>I10/C10</f>
        <v>59.309090909090912</v>
      </c>
      <c r="L10" s="33">
        <f>K10*100/91</f>
        <v>65.174825174825173</v>
      </c>
      <c r="M10" s="33">
        <f>(D10+E10)/C10</f>
        <v>4.4909090909090912</v>
      </c>
      <c r="N10" s="32">
        <f>D10+E10+F10-G10-H10</f>
        <v>31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68</v>
      </c>
      <c r="E11" s="32">
        <v>342</v>
      </c>
      <c r="F11" s="32">
        <v>0</v>
      </c>
      <c r="G11" s="32">
        <v>0</v>
      </c>
      <c r="H11" s="32">
        <v>351</v>
      </c>
      <c r="I11" s="32">
        <v>5764</v>
      </c>
      <c r="J11" s="33">
        <f t="shared" ref="J11:J13" si="0">I11/(D11+E11)</f>
        <v>14.058536585365854</v>
      </c>
      <c r="K11" s="33">
        <f t="shared" ref="K11:K13" si="1">I11/C11</f>
        <v>64.044444444444451</v>
      </c>
      <c r="L11" s="33">
        <f t="shared" ref="L11:L13" si="2">K11*100/91</f>
        <v>70.378510378510384</v>
      </c>
      <c r="M11" s="33">
        <f t="shared" ref="M11:M13" si="3">(D11+E11)/C11</f>
        <v>4.5555555555555554</v>
      </c>
      <c r="N11" s="32">
        <f t="shared" ref="N11:N13" si="4">D11+E11+F11-G11-H11</f>
        <v>59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16</v>
      </c>
      <c r="E12" s="32">
        <v>67</v>
      </c>
      <c r="F12" s="32">
        <v>0</v>
      </c>
      <c r="G12" s="32">
        <v>0</v>
      </c>
      <c r="H12" s="32">
        <v>76</v>
      </c>
      <c r="I12" s="32">
        <v>868</v>
      </c>
      <c r="J12" s="33">
        <f t="shared" si="0"/>
        <v>10.457831325301205</v>
      </c>
      <c r="K12" s="33">
        <f t="shared" si="1"/>
        <v>21.7</v>
      </c>
      <c r="L12" s="33">
        <f t="shared" si="2"/>
        <v>23.846153846153847</v>
      </c>
      <c r="M12" s="33">
        <f t="shared" si="3"/>
        <v>2.0750000000000002</v>
      </c>
      <c r="N12" s="32">
        <f t="shared" si="4"/>
        <v>7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130</v>
      </c>
      <c r="E13" s="35">
        <f>SUM(E10:E12)</f>
        <v>610</v>
      </c>
      <c r="F13" s="35">
        <v>0</v>
      </c>
      <c r="G13" s="35">
        <v>0</v>
      </c>
      <c r="H13" s="34">
        <f t="shared" si="5"/>
        <v>643</v>
      </c>
      <c r="I13" s="34">
        <f t="shared" si="5"/>
        <v>9894</v>
      </c>
      <c r="J13" s="36">
        <f t="shared" si="0"/>
        <v>13.37027027027027</v>
      </c>
      <c r="K13" s="36">
        <f t="shared" si="1"/>
        <v>53.481081081081079</v>
      </c>
      <c r="L13" s="42">
        <f t="shared" si="2"/>
        <v>58.770418770418772</v>
      </c>
      <c r="M13" s="42">
        <f t="shared" si="3"/>
        <v>4</v>
      </c>
      <c r="N13" s="34">
        <f t="shared" si="4"/>
        <v>97</v>
      </c>
    </row>
    <row r="14" spans="1:14" x14ac:dyDescent="0.3">
      <c r="A14" s="1"/>
      <c r="C14" s="1"/>
      <c r="D14" s="37"/>
      <c r="E14" s="1"/>
      <c r="H14" s="38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Q10" sqref="Q10"/>
    </sheetView>
  </sheetViews>
  <sheetFormatPr defaultRowHeight="14.4" x14ac:dyDescent="0.3"/>
  <cols>
    <col min="1" max="1" width="11" customWidth="1"/>
    <col min="2" max="2" width="8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41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43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36</v>
      </c>
      <c r="E10" s="32">
        <v>706</v>
      </c>
      <c r="F10" s="32">
        <v>0</v>
      </c>
      <c r="G10" s="32">
        <v>0</v>
      </c>
      <c r="H10" s="32">
        <v>711</v>
      </c>
      <c r="I10" s="32">
        <v>11550</v>
      </c>
      <c r="J10" s="33">
        <f>I10/(D10+E10)</f>
        <v>15.566037735849056</v>
      </c>
      <c r="K10" s="33">
        <f>I10/C10</f>
        <v>210</v>
      </c>
      <c r="L10" s="33">
        <f>K10*100/274</f>
        <v>76.642335766423358</v>
      </c>
      <c r="M10" s="33">
        <f>(D10+E10)/C10</f>
        <v>13.49090909090909</v>
      </c>
      <c r="N10" s="32">
        <f>D10+E10+F10-G10-H10</f>
        <v>31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57</v>
      </c>
      <c r="E11" s="32">
        <v>1208</v>
      </c>
      <c r="F11" s="32">
        <v>0</v>
      </c>
      <c r="G11" s="32">
        <v>0</v>
      </c>
      <c r="H11" s="32">
        <v>1206</v>
      </c>
      <c r="I11" s="32">
        <v>19279</v>
      </c>
      <c r="J11" s="33">
        <f t="shared" ref="J11:J13" si="0">I11/(D11+E11)</f>
        <v>15.240316205533597</v>
      </c>
      <c r="K11" s="33">
        <f t="shared" ref="K11:K13" si="1">I11/C11</f>
        <v>214.21111111111111</v>
      </c>
      <c r="L11" s="33">
        <f t="shared" ref="L11:L13" si="2">K11*100/274</f>
        <v>78.179237631792375</v>
      </c>
      <c r="M11" s="33">
        <f t="shared" ref="M11:M13" si="3">(D11+E11)/C11</f>
        <v>14.055555555555555</v>
      </c>
      <c r="N11" s="32">
        <f t="shared" ref="N11:N13" si="4">D11+E11+F11-G11-H11</f>
        <v>59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1</v>
      </c>
      <c r="E12" s="32">
        <v>300</v>
      </c>
      <c r="F12" s="32">
        <v>0</v>
      </c>
      <c r="G12" s="32">
        <v>0</v>
      </c>
      <c r="H12" s="32">
        <v>294</v>
      </c>
      <c r="I12" s="32">
        <v>2674</v>
      </c>
      <c r="J12" s="33">
        <f t="shared" si="0"/>
        <v>8.8837209302325579</v>
      </c>
      <c r="K12" s="33">
        <f t="shared" si="1"/>
        <v>66.849999999999994</v>
      </c>
      <c r="L12" s="33">
        <f t="shared" si="2"/>
        <v>24.397810218978098</v>
      </c>
      <c r="M12" s="33">
        <f t="shared" si="3"/>
        <v>7.5250000000000004</v>
      </c>
      <c r="N12" s="32">
        <f t="shared" si="4"/>
        <v>7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94</v>
      </c>
      <c r="E13" s="35">
        <f>SUM(E10:E12)</f>
        <v>2214</v>
      </c>
      <c r="F13" s="35">
        <v>0</v>
      </c>
      <c r="G13" s="35">
        <v>0</v>
      </c>
      <c r="H13" s="34">
        <f t="shared" si="5"/>
        <v>2211</v>
      </c>
      <c r="I13" s="34">
        <f t="shared" si="5"/>
        <v>33503</v>
      </c>
      <c r="J13" s="36">
        <f t="shared" si="0"/>
        <v>14.516031195840554</v>
      </c>
      <c r="K13" s="36">
        <f t="shared" si="1"/>
        <v>181.0972972972973</v>
      </c>
      <c r="L13" s="42">
        <f t="shared" si="2"/>
        <v>66.093904123101211</v>
      </c>
      <c r="M13" s="42">
        <f t="shared" si="3"/>
        <v>12.475675675675676</v>
      </c>
      <c r="N13" s="34">
        <f t="shared" si="4"/>
        <v>97</v>
      </c>
    </row>
    <row r="14" spans="1:14" x14ac:dyDescent="0.3">
      <c r="A14" s="1"/>
      <c r="C14" s="1"/>
      <c r="D14" s="37"/>
      <c r="E14" s="1"/>
      <c r="H14" s="38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R12" sqref="A1:XFD1048576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44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45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31</v>
      </c>
      <c r="E10" s="32">
        <v>94</v>
      </c>
      <c r="F10" s="32">
        <v>0</v>
      </c>
      <c r="G10" s="32">
        <v>0</v>
      </c>
      <c r="H10" s="32">
        <v>85</v>
      </c>
      <c r="I10" s="32">
        <v>1064</v>
      </c>
      <c r="J10" s="33">
        <f>I10/(D10+E10)</f>
        <v>8.5120000000000005</v>
      </c>
      <c r="K10" s="33">
        <f>I10/C10</f>
        <v>19.345454545454544</v>
      </c>
      <c r="L10" s="33">
        <f>K10*100/31</f>
        <v>62.404692082111438</v>
      </c>
      <c r="M10" s="33">
        <f>(D10+E10)/C10</f>
        <v>2.2727272727272729</v>
      </c>
      <c r="N10" s="32">
        <f>D10+E10+F10-G10-H10</f>
        <v>40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59</v>
      </c>
      <c r="E11" s="32">
        <v>121</v>
      </c>
      <c r="F11" s="32">
        <v>0</v>
      </c>
      <c r="G11" s="32">
        <v>0</v>
      </c>
      <c r="H11" s="32">
        <v>107</v>
      </c>
      <c r="I11" s="32">
        <v>1816</v>
      </c>
      <c r="J11" s="33">
        <f t="shared" ref="J11:J13" si="0">I11/(D11+E11)</f>
        <v>10.088888888888889</v>
      </c>
      <c r="K11" s="33">
        <f t="shared" ref="K11:K13" si="1">I11/C11</f>
        <v>20.177777777777777</v>
      </c>
      <c r="L11" s="33">
        <f t="shared" ref="L11:L13" si="2">K11*100/31</f>
        <v>65.089605734767034</v>
      </c>
      <c r="M11" s="33">
        <f t="shared" ref="M11:M13" si="3">(D11+E11)/C11</f>
        <v>2</v>
      </c>
      <c r="N11" s="32">
        <f t="shared" ref="N11:N13" si="4">D11+E11+F11-G11-H11</f>
        <v>73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7</v>
      </c>
      <c r="E12" s="32">
        <v>32</v>
      </c>
      <c r="F12" s="32">
        <v>0</v>
      </c>
      <c r="G12" s="32">
        <v>0</v>
      </c>
      <c r="H12" s="32">
        <v>31</v>
      </c>
      <c r="I12" s="32">
        <v>300</v>
      </c>
      <c r="J12" s="33">
        <f>I12/(D12+E12)</f>
        <v>7.6923076923076925</v>
      </c>
      <c r="K12" s="33">
        <f>I12/C12</f>
        <v>7.5</v>
      </c>
      <c r="L12" s="33">
        <f t="shared" si="2"/>
        <v>24.193548387096776</v>
      </c>
      <c r="M12" s="33">
        <f t="shared" si="3"/>
        <v>0.97499999999999998</v>
      </c>
      <c r="N12" s="32">
        <f t="shared" si="4"/>
        <v>8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97</v>
      </c>
      <c r="E13" s="35">
        <f t="shared" si="5"/>
        <v>247</v>
      </c>
      <c r="F13" s="35">
        <v>0</v>
      </c>
      <c r="G13" s="35">
        <v>0</v>
      </c>
      <c r="H13" s="34">
        <f t="shared" si="5"/>
        <v>223</v>
      </c>
      <c r="I13" s="34">
        <f t="shared" si="5"/>
        <v>3180</v>
      </c>
      <c r="J13" s="36">
        <f t="shared" si="0"/>
        <v>9.2441860465116275</v>
      </c>
      <c r="K13" s="36">
        <f t="shared" si="1"/>
        <v>17.189189189189189</v>
      </c>
      <c r="L13" s="42">
        <f t="shared" si="2"/>
        <v>55.44899738448126</v>
      </c>
      <c r="M13" s="36">
        <f t="shared" si="3"/>
        <v>1.8594594594594596</v>
      </c>
      <c r="N13" s="34">
        <f t="shared" si="4"/>
        <v>121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L3" sqref="A1:XFD1048576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47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48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40</v>
      </c>
      <c r="E10" s="32">
        <v>92</v>
      </c>
      <c r="F10" s="32">
        <v>0</v>
      </c>
      <c r="G10" s="32">
        <v>0</v>
      </c>
      <c r="H10" s="32">
        <v>98</v>
      </c>
      <c r="I10" s="32">
        <v>1263</v>
      </c>
      <c r="J10" s="33">
        <f>I10/(D10+E10)</f>
        <v>9.5681818181818183</v>
      </c>
      <c r="K10" s="33">
        <f>I10/C10</f>
        <v>22.963636363636365</v>
      </c>
      <c r="L10" s="33">
        <f>K10*100/30</f>
        <v>76.545454545454547</v>
      </c>
      <c r="M10" s="33">
        <f>(D10+E10)/C10</f>
        <v>2.4</v>
      </c>
      <c r="N10" s="32">
        <f>D10+E10+F10-G10-H10</f>
        <v>34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73</v>
      </c>
      <c r="E11" s="32">
        <v>147</v>
      </c>
      <c r="F11" s="32">
        <v>0</v>
      </c>
      <c r="G11" s="32">
        <v>0</v>
      </c>
      <c r="H11" s="32">
        <v>151</v>
      </c>
      <c r="I11" s="32">
        <v>2702</v>
      </c>
      <c r="J11" s="33">
        <f t="shared" ref="J11:J13" si="0">I11/(D11+E11)</f>
        <v>12.281818181818181</v>
      </c>
      <c r="K11" s="33">
        <f t="shared" ref="K11:K13" si="1">I11/C11</f>
        <v>30.022222222222222</v>
      </c>
      <c r="L11" s="33">
        <f t="shared" ref="L11:L13" si="2">K11*100/30</f>
        <v>100.07407407407408</v>
      </c>
      <c r="M11" s="33">
        <f t="shared" ref="M11:M13" si="3">(D11+E11)/C11</f>
        <v>2.4444444444444446</v>
      </c>
      <c r="N11" s="32">
        <f t="shared" ref="N11:N13" si="4">D11+E11+F11-G11-H11</f>
        <v>69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8</v>
      </c>
      <c r="E12" s="32">
        <v>40</v>
      </c>
      <c r="F12" s="32">
        <v>0</v>
      </c>
      <c r="G12" s="32">
        <v>0</v>
      </c>
      <c r="H12" s="32">
        <v>38</v>
      </c>
      <c r="I12" s="32">
        <v>223</v>
      </c>
      <c r="J12" s="33">
        <f>I12/(D12+E12)</f>
        <v>4.645833333333333</v>
      </c>
      <c r="K12" s="33">
        <f>I12/C12</f>
        <v>5.5750000000000002</v>
      </c>
      <c r="L12" s="33">
        <f t="shared" si="2"/>
        <v>18.583333333333332</v>
      </c>
      <c r="M12" s="33">
        <f t="shared" si="3"/>
        <v>1.2</v>
      </c>
      <c r="N12" s="32">
        <f t="shared" si="4"/>
        <v>10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121</v>
      </c>
      <c r="E13" s="35">
        <f t="shared" si="5"/>
        <v>279</v>
      </c>
      <c r="F13" s="35">
        <v>0</v>
      </c>
      <c r="G13" s="35">
        <v>0</v>
      </c>
      <c r="H13" s="34">
        <f t="shared" si="5"/>
        <v>287</v>
      </c>
      <c r="I13" s="34">
        <f t="shared" si="5"/>
        <v>4188</v>
      </c>
      <c r="J13" s="36">
        <f t="shared" si="0"/>
        <v>10.47</v>
      </c>
      <c r="K13" s="36">
        <f t="shared" si="1"/>
        <v>22.637837837837839</v>
      </c>
      <c r="L13" s="42">
        <f t="shared" si="2"/>
        <v>75.459459459459453</v>
      </c>
      <c r="M13" s="36">
        <f t="shared" si="3"/>
        <v>2.1621621621621623</v>
      </c>
      <c r="N13" s="34">
        <f t="shared" si="4"/>
        <v>113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K18" sqref="K18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49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50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34</v>
      </c>
      <c r="E10" s="32">
        <v>65</v>
      </c>
      <c r="F10" s="32">
        <v>0</v>
      </c>
      <c r="G10" s="32">
        <v>0</v>
      </c>
      <c r="H10" s="32">
        <v>75</v>
      </c>
      <c r="I10" s="32">
        <v>1047</v>
      </c>
      <c r="J10" s="33">
        <f>I10/(D10+E10)</f>
        <v>10.575757575757576</v>
      </c>
      <c r="K10" s="33">
        <f>I10/C10</f>
        <v>19.036363636363635</v>
      </c>
      <c r="L10" s="33">
        <f>K10*100/31</f>
        <v>61.407624633431084</v>
      </c>
      <c r="M10" s="33">
        <f>(D10+E10)/C10</f>
        <v>1.8</v>
      </c>
      <c r="N10" s="32">
        <f>D10+E10+F10-G10-H10</f>
        <v>24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69</v>
      </c>
      <c r="E11" s="32">
        <v>122</v>
      </c>
      <c r="F11" s="32">
        <v>0</v>
      </c>
      <c r="G11" s="32">
        <v>0</v>
      </c>
      <c r="H11" s="32">
        <v>139</v>
      </c>
      <c r="I11" s="32">
        <v>2092</v>
      </c>
      <c r="J11" s="33">
        <f t="shared" ref="J11:J13" si="0">I11/(D11+E11)</f>
        <v>10.952879581151832</v>
      </c>
      <c r="K11" s="33">
        <f t="shared" ref="K11:K13" si="1">I11/C11</f>
        <v>23.244444444444444</v>
      </c>
      <c r="L11" s="33">
        <f t="shared" ref="L11:L13" si="2">K11*100/31</f>
        <v>74.982078853046588</v>
      </c>
      <c r="M11" s="33">
        <f t="shared" ref="M11:M13" si="3">(D11+E11)/C11</f>
        <v>2.1222222222222222</v>
      </c>
      <c r="N11" s="32">
        <f t="shared" ref="N11:N13" si="4">D11+E11+F11-G11-H11</f>
        <v>52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10</v>
      </c>
      <c r="E12" s="32">
        <v>26</v>
      </c>
      <c r="F12" s="32">
        <v>0</v>
      </c>
      <c r="G12" s="32">
        <v>0</v>
      </c>
      <c r="H12" s="32">
        <v>30</v>
      </c>
      <c r="I12" s="32">
        <v>448</v>
      </c>
      <c r="J12" s="33">
        <f>I12/(D12+E12)</f>
        <v>12.444444444444445</v>
      </c>
      <c r="K12" s="33">
        <f>I12/C12</f>
        <v>11.2</v>
      </c>
      <c r="L12" s="33">
        <f t="shared" si="2"/>
        <v>36.12903225806452</v>
      </c>
      <c r="M12" s="33">
        <f t="shared" si="3"/>
        <v>0.9</v>
      </c>
      <c r="N12" s="32">
        <f t="shared" si="4"/>
        <v>6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113</v>
      </c>
      <c r="E13" s="35">
        <f t="shared" si="5"/>
        <v>213</v>
      </c>
      <c r="F13" s="35">
        <v>0</v>
      </c>
      <c r="G13" s="35">
        <v>0</v>
      </c>
      <c r="H13" s="34">
        <f t="shared" si="5"/>
        <v>244</v>
      </c>
      <c r="I13" s="34">
        <f t="shared" si="5"/>
        <v>3587</v>
      </c>
      <c r="J13" s="36">
        <f t="shared" si="0"/>
        <v>11.003067484662576</v>
      </c>
      <c r="K13" s="36">
        <f t="shared" si="1"/>
        <v>19.389189189189189</v>
      </c>
      <c r="L13" s="42">
        <f t="shared" si="2"/>
        <v>62.545771578029644</v>
      </c>
      <c r="M13" s="36">
        <f t="shared" si="3"/>
        <v>1.7621621621621621</v>
      </c>
      <c r="N13" s="34">
        <f t="shared" si="4"/>
        <v>82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S12" sqref="A1:XFD1048576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51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52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31</v>
      </c>
      <c r="E10" s="32">
        <v>251</v>
      </c>
      <c r="F10" s="32">
        <v>0</v>
      </c>
      <c r="G10" s="32">
        <v>0</v>
      </c>
      <c r="H10" s="32">
        <v>258</v>
      </c>
      <c r="I10" s="32">
        <v>3374</v>
      </c>
      <c r="J10" s="33">
        <f>I10/(D10+E10)</f>
        <v>11.964539007092199</v>
      </c>
      <c r="K10" s="33">
        <f>I10/C10</f>
        <v>61.345454545454544</v>
      </c>
      <c r="L10" s="33">
        <f>K10*100/92</f>
        <v>66.679841897233203</v>
      </c>
      <c r="M10" s="33">
        <f>(D10+E10)/C10</f>
        <v>5.127272727272727</v>
      </c>
      <c r="N10" s="32">
        <f>D10+E10+F10-G10-H10</f>
        <v>24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59</v>
      </c>
      <c r="E11" s="32">
        <v>390</v>
      </c>
      <c r="F11" s="32">
        <v>0</v>
      </c>
      <c r="G11" s="32">
        <v>0</v>
      </c>
      <c r="H11" s="32">
        <v>397</v>
      </c>
      <c r="I11" s="32">
        <v>6610</v>
      </c>
      <c r="J11" s="33">
        <f t="shared" ref="J11:J13" si="0">I11/(D11+E11)</f>
        <v>14.721603563474387</v>
      </c>
      <c r="K11" s="33">
        <f t="shared" ref="K11:K13" si="1">I11/C11</f>
        <v>73.444444444444443</v>
      </c>
      <c r="L11" s="33">
        <f t="shared" ref="L11:L13" si="2">K11*100/92</f>
        <v>79.830917874396135</v>
      </c>
      <c r="M11" s="33">
        <f t="shared" ref="M11:M13" si="3">(D11+E11)/C11</f>
        <v>4.9888888888888889</v>
      </c>
      <c r="N11" s="32">
        <f t="shared" ref="N11:N13" si="4">D11+E11+F11-G11-H11</f>
        <v>52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7</v>
      </c>
      <c r="E12" s="32">
        <v>98</v>
      </c>
      <c r="F12" s="32">
        <v>0</v>
      </c>
      <c r="G12" s="32">
        <v>0</v>
      </c>
      <c r="H12" s="32">
        <v>99</v>
      </c>
      <c r="I12" s="32">
        <v>971</v>
      </c>
      <c r="J12" s="33">
        <f t="shared" si="0"/>
        <v>9.2476190476190467</v>
      </c>
      <c r="K12" s="33">
        <f t="shared" si="1"/>
        <v>24.274999999999999</v>
      </c>
      <c r="L12" s="33">
        <f t="shared" si="2"/>
        <v>26.385869565217391</v>
      </c>
      <c r="M12" s="33">
        <f t="shared" si="3"/>
        <v>2.625</v>
      </c>
      <c r="N12" s="32">
        <f t="shared" si="4"/>
        <v>6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97</v>
      </c>
      <c r="E13" s="35">
        <f>SUM(E10:E12)</f>
        <v>739</v>
      </c>
      <c r="F13" s="35">
        <v>0</v>
      </c>
      <c r="G13" s="35">
        <v>0</v>
      </c>
      <c r="H13" s="34">
        <f t="shared" si="5"/>
        <v>754</v>
      </c>
      <c r="I13" s="34">
        <f t="shared" si="5"/>
        <v>10955</v>
      </c>
      <c r="J13" s="36">
        <f t="shared" si="0"/>
        <v>13.104066985645932</v>
      </c>
      <c r="K13" s="36">
        <f t="shared" si="1"/>
        <v>59.216216216216218</v>
      </c>
      <c r="L13" s="42">
        <f t="shared" si="2"/>
        <v>64.365452408930665</v>
      </c>
      <c r="M13" s="42">
        <f t="shared" si="3"/>
        <v>4.5189189189189189</v>
      </c>
      <c r="N13" s="34">
        <f t="shared" si="4"/>
        <v>82</v>
      </c>
    </row>
    <row r="14" spans="1:14" x14ac:dyDescent="0.3">
      <c r="A14" s="1"/>
      <c r="C14" s="1"/>
      <c r="D14" s="37"/>
      <c r="E14" s="1"/>
      <c r="H14" s="38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workbookViewId="0">
      <selection activeCell="R9" sqref="R9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53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54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36</v>
      </c>
      <c r="E10" s="32">
        <v>957</v>
      </c>
      <c r="F10" s="32">
        <v>0</v>
      </c>
      <c r="G10" s="32">
        <v>0</v>
      </c>
      <c r="H10" s="32">
        <v>969</v>
      </c>
      <c r="I10" s="32">
        <v>14924</v>
      </c>
      <c r="J10" s="33">
        <f>I10/(D10+E10)</f>
        <v>15.029204431017121</v>
      </c>
      <c r="K10" s="33">
        <f>I10/C10</f>
        <v>271.34545454545457</v>
      </c>
      <c r="L10" s="33">
        <f>K10*100/365</f>
        <v>74.34122042341221</v>
      </c>
      <c r="M10" s="33">
        <f>(D10+E10)/C10</f>
        <v>18.054545454545455</v>
      </c>
      <c r="N10" s="32">
        <f>D10+E10+F10-G10-H10</f>
        <v>24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57</v>
      </c>
      <c r="E11" s="32">
        <v>1598</v>
      </c>
      <c r="F11" s="32">
        <v>0</v>
      </c>
      <c r="G11" s="32">
        <v>0</v>
      </c>
      <c r="H11" s="32">
        <v>1603</v>
      </c>
      <c r="I11" s="32">
        <v>25889</v>
      </c>
      <c r="J11" s="33">
        <f t="shared" ref="J11:J13" si="0">I11/(D11+E11)</f>
        <v>15.642900302114803</v>
      </c>
      <c r="K11" s="33">
        <f t="shared" ref="K11:K13" si="1">I11/C11</f>
        <v>287.65555555555557</v>
      </c>
      <c r="L11" s="33">
        <f t="shared" ref="L11:L13" si="2">K11*100/365</f>
        <v>78.80974124809741</v>
      </c>
      <c r="M11" s="33">
        <f t="shared" ref="M11:M13" si="3">(D11+E11)/C11</f>
        <v>18.388888888888889</v>
      </c>
      <c r="N11" s="32">
        <f t="shared" ref="N11:N13" si="4">D11+E11+F11-G11-H11</f>
        <v>52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1</v>
      </c>
      <c r="E12" s="32">
        <v>398</v>
      </c>
      <c r="F12" s="32">
        <v>0</v>
      </c>
      <c r="G12" s="32">
        <v>0</v>
      </c>
      <c r="H12" s="32">
        <v>393</v>
      </c>
      <c r="I12" s="32">
        <v>3645</v>
      </c>
      <c r="J12" s="33">
        <f t="shared" si="0"/>
        <v>9.1353383458646622</v>
      </c>
      <c r="K12" s="33">
        <f t="shared" si="1"/>
        <v>91.125</v>
      </c>
      <c r="L12" s="33">
        <f t="shared" si="2"/>
        <v>24.965753424657535</v>
      </c>
      <c r="M12" s="33">
        <f t="shared" si="3"/>
        <v>9.9749999999999996</v>
      </c>
      <c r="N12" s="32">
        <f t="shared" si="4"/>
        <v>6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94</v>
      </c>
      <c r="E13" s="35">
        <f>SUM(E10:E12)</f>
        <v>2953</v>
      </c>
      <c r="F13" s="35">
        <v>0</v>
      </c>
      <c r="G13" s="35">
        <v>0</v>
      </c>
      <c r="H13" s="34">
        <f t="shared" si="5"/>
        <v>2965</v>
      </c>
      <c r="I13" s="34">
        <f t="shared" si="5"/>
        <v>44458</v>
      </c>
      <c r="J13" s="36">
        <f t="shared" si="0"/>
        <v>14.590744995077126</v>
      </c>
      <c r="K13" s="36">
        <f t="shared" si="1"/>
        <v>240.31351351351353</v>
      </c>
      <c r="L13" s="42">
        <f t="shared" si="2"/>
        <v>65.839318770825628</v>
      </c>
      <c r="M13" s="42">
        <f t="shared" si="3"/>
        <v>16.470270270270269</v>
      </c>
      <c r="N13" s="34">
        <f t="shared" si="4"/>
        <v>82</v>
      </c>
    </row>
    <row r="14" spans="1:14" x14ac:dyDescent="0.3">
      <c r="A14" s="1"/>
      <c r="C14" s="1"/>
      <c r="D14" s="37"/>
      <c r="E14" s="1"/>
      <c r="H14" s="38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R15" sqref="R15"/>
    </sheetView>
  </sheetViews>
  <sheetFormatPr defaultRowHeight="14.4" x14ac:dyDescent="0.3"/>
  <cols>
    <col min="1" max="1" width="9.44140625" customWidth="1"/>
    <col min="2" max="2" width="8" customWidth="1"/>
    <col min="3" max="3" width="8.109375" customWidth="1"/>
    <col min="4" max="4" width="6.6640625" customWidth="1"/>
    <col min="5" max="5" width="6.88671875" customWidth="1"/>
    <col min="6" max="6" width="12.33203125" customWidth="1"/>
    <col min="7" max="7" width="12.6640625" customWidth="1"/>
    <col min="8" max="8" width="7.5546875" customWidth="1"/>
    <col min="9" max="10" width="10" customWidth="1"/>
    <col min="11" max="11" width="9.5546875" customWidth="1"/>
    <col min="12" max="13" width="9.4414062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20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1" t="s">
        <v>21</v>
      </c>
      <c r="B9" s="14"/>
      <c r="C9" s="12" t="s">
        <v>12</v>
      </c>
      <c r="D9" s="13" t="s">
        <v>3</v>
      </c>
      <c r="E9" s="13" t="s">
        <v>4</v>
      </c>
      <c r="F9" s="13" t="s">
        <v>5</v>
      </c>
      <c r="G9" s="13" t="s">
        <v>6</v>
      </c>
      <c r="H9" s="13" t="s">
        <v>7</v>
      </c>
      <c r="I9" s="13" t="s">
        <v>13</v>
      </c>
      <c r="J9" s="13" t="s">
        <v>8</v>
      </c>
      <c r="K9" s="13" t="s">
        <v>14</v>
      </c>
      <c r="L9" s="13" t="s">
        <v>15</v>
      </c>
      <c r="M9" s="13" t="s">
        <v>26</v>
      </c>
      <c r="N9" s="13" t="s">
        <v>11</v>
      </c>
    </row>
    <row r="10" spans="1:14" ht="21.75" customHeight="1" thickBot="1" x14ac:dyDescent="0.35">
      <c r="A10" s="15" t="s">
        <v>0</v>
      </c>
      <c r="B10" s="16"/>
      <c r="C10" s="3">
        <v>55</v>
      </c>
      <c r="D10" s="4">
        <v>58</v>
      </c>
      <c r="E10" s="4">
        <v>81</v>
      </c>
      <c r="F10" s="4">
        <v>0</v>
      </c>
      <c r="G10" s="4">
        <v>0</v>
      </c>
      <c r="H10" s="4">
        <v>82</v>
      </c>
      <c r="I10" s="4">
        <v>1429</v>
      </c>
      <c r="J10" s="9">
        <f>I10/(D10+E10)</f>
        <v>10.280575539568344</v>
      </c>
      <c r="K10" s="9">
        <f>I10/C10</f>
        <v>25.981818181818181</v>
      </c>
      <c r="L10" s="9">
        <f>(K10*100)/29</f>
        <v>89.592476489028201</v>
      </c>
      <c r="M10" s="9">
        <f>(D10+E10)/C10</f>
        <v>2.5272727272727273</v>
      </c>
      <c r="N10" s="4">
        <f>D10+E10+F10-G10-H10</f>
        <v>57</v>
      </c>
    </row>
    <row r="11" spans="1:14" ht="23.25" customHeight="1" thickBot="1" x14ac:dyDescent="0.35">
      <c r="A11" s="15" t="s">
        <v>1</v>
      </c>
      <c r="B11" s="16"/>
      <c r="C11" s="3">
        <v>90</v>
      </c>
      <c r="D11" s="4">
        <v>76</v>
      </c>
      <c r="E11" s="4">
        <v>180</v>
      </c>
      <c r="F11" s="4">
        <v>0</v>
      </c>
      <c r="G11" s="4">
        <v>0</v>
      </c>
      <c r="H11" s="4">
        <v>158</v>
      </c>
      <c r="I11" s="4">
        <v>2579</v>
      </c>
      <c r="J11" s="9">
        <f t="shared" ref="J11:J13" si="0">I11/(D11+E11)</f>
        <v>10.07421875</v>
      </c>
      <c r="K11" s="9">
        <f t="shared" ref="K11:K13" si="1">I11/C11</f>
        <v>28.655555555555555</v>
      </c>
      <c r="L11" s="9">
        <f t="shared" ref="L11:L13" si="2">(K11*100)/29</f>
        <v>98.812260536398469</v>
      </c>
      <c r="M11" s="9">
        <f t="shared" ref="M11:M13" si="3">(D11+E11)/C11</f>
        <v>2.8444444444444446</v>
      </c>
      <c r="N11" s="4">
        <f t="shared" ref="N11:N13" si="4">D11+E11+F11-G11-H11</f>
        <v>98</v>
      </c>
    </row>
    <row r="12" spans="1:14" ht="24.75" customHeight="1" thickBot="1" x14ac:dyDescent="0.35">
      <c r="A12" s="17" t="s">
        <v>2</v>
      </c>
      <c r="B12" s="18"/>
      <c r="C12" s="3">
        <v>40</v>
      </c>
      <c r="D12" s="4">
        <v>10</v>
      </c>
      <c r="E12" s="4">
        <v>39</v>
      </c>
      <c r="F12" s="4">
        <v>0</v>
      </c>
      <c r="G12" s="4">
        <v>0</v>
      </c>
      <c r="H12" s="4">
        <v>41</v>
      </c>
      <c r="I12" s="4">
        <v>268</v>
      </c>
      <c r="J12" s="9">
        <f t="shared" si="0"/>
        <v>5.4693877551020407</v>
      </c>
      <c r="K12" s="9">
        <f t="shared" si="1"/>
        <v>6.7</v>
      </c>
      <c r="L12" s="9">
        <f t="shared" si="2"/>
        <v>23.103448275862068</v>
      </c>
      <c r="M12" s="9">
        <f t="shared" si="3"/>
        <v>1.2250000000000001</v>
      </c>
      <c r="N12" s="4">
        <f t="shared" si="4"/>
        <v>8</v>
      </c>
    </row>
    <row r="13" spans="1:14" ht="22.5" customHeight="1" thickBot="1" x14ac:dyDescent="0.35">
      <c r="A13" s="19" t="s">
        <v>9</v>
      </c>
      <c r="B13" s="20"/>
      <c r="C13" s="8">
        <v>185</v>
      </c>
      <c r="D13" s="5">
        <f t="shared" ref="D13:I13" si="5">SUM(D10:D12)</f>
        <v>144</v>
      </c>
      <c r="E13" s="5">
        <f t="shared" si="5"/>
        <v>300</v>
      </c>
      <c r="F13" s="4">
        <v>0</v>
      </c>
      <c r="G13" s="4">
        <v>0</v>
      </c>
      <c r="H13" s="5">
        <f t="shared" si="5"/>
        <v>281</v>
      </c>
      <c r="I13" s="5">
        <f t="shared" si="5"/>
        <v>4276</v>
      </c>
      <c r="J13" s="9">
        <f t="shared" si="0"/>
        <v>9.6306306306306304</v>
      </c>
      <c r="K13" s="9">
        <f t="shared" si="1"/>
        <v>23.113513513513514</v>
      </c>
      <c r="L13" s="9">
        <f t="shared" si="2"/>
        <v>79.701770736253494</v>
      </c>
      <c r="M13" s="9">
        <f t="shared" si="3"/>
        <v>2.4</v>
      </c>
      <c r="N13" s="5">
        <f t="shared" si="4"/>
        <v>163</v>
      </c>
    </row>
    <row r="14" spans="1:14" x14ac:dyDescent="0.3">
      <c r="A14" s="1"/>
    </row>
    <row r="15" spans="1:14" x14ac:dyDescent="0.3">
      <c r="A15" s="11" t="s">
        <v>16</v>
      </c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F16" sqref="F16"/>
    </sheetView>
  </sheetViews>
  <sheetFormatPr defaultRowHeight="14.4" x14ac:dyDescent="0.3"/>
  <cols>
    <col min="1" max="1" width="11" customWidth="1"/>
    <col min="2" max="2" width="11.109375" customWidth="1"/>
    <col min="3" max="3" width="10" customWidth="1"/>
    <col min="5" max="5" width="10" customWidth="1"/>
    <col min="6" max="6" width="12.33203125" customWidth="1"/>
    <col min="7" max="7" width="12.6640625" customWidth="1"/>
    <col min="8" max="8" width="7.5546875" customWidth="1"/>
    <col min="9" max="10" width="10" customWidth="1"/>
    <col min="11" max="11" width="9.5546875" customWidth="1"/>
    <col min="12" max="13" width="9.4414062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22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1" t="s">
        <v>25</v>
      </c>
      <c r="B9" s="14"/>
      <c r="C9" s="12" t="s">
        <v>12</v>
      </c>
      <c r="D9" s="13" t="s">
        <v>3</v>
      </c>
      <c r="E9" s="13" t="s">
        <v>4</v>
      </c>
      <c r="F9" s="13" t="s">
        <v>5</v>
      </c>
      <c r="G9" s="13" t="s">
        <v>6</v>
      </c>
      <c r="H9" s="13" t="s">
        <v>7</v>
      </c>
      <c r="I9" s="13" t="s">
        <v>13</v>
      </c>
      <c r="J9" s="13" t="s">
        <v>8</v>
      </c>
      <c r="K9" s="13" t="s">
        <v>14</v>
      </c>
      <c r="L9" s="13" t="s">
        <v>15</v>
      </c>
      <c r="M9" s="13" t="s">
        <v>26</v>
      </c>
      <c r="N9" s="13" t="s">
        <v>11</v>
      </c>
    </row>
    <row r="10" spans="1:14" ht="21.75" customHeight="1" thickBot="1" x14ac:dyDescent="0.35">
      <c r="A10" s="15" t="s">
        <v>0</v>
      </c>
      <c r="B10" s="16"/>
      <c r="C10" s="3">
        <v>55</v>
      </c>
      <c r="D10" s="4">
        <v>57</v>
      </c>
      <c r="E10" s="4">
        <v>101</v>
      </c>
      <c r="F10" s="4">
        <v>0</v>
      </c>
      <c r="G10" s="4">
        <v>0</v>
      </c>
      <c r="H10" s="4">
        <v>110</v>
      </c>
      <c r="I10" s="4">
        <v>1782</v>
      </c>
      <c r="J10" s="9">
        <f>I10/(D10+E10)</f>
        <v>11.278481012658228</v>
      </c>
      <c r="K10" s="9">
        <f>I10/C10</f>
        <v>32.4</v>
      </c>
      <c r="L10" s="9">
        <f>K10*100/31</f>
        <v>104.51612903225806</v>
      </c>
      <c r="M10" s="9">
        <f>(D10+E10)/C10</f>
        <v>2.8727272727272726</v>
      </c>
      <c r="N10" s="4">
        <f>D10+E10+F10-G10-H10</f>
        <v>48</v>
      </c>
    </row>
    <row r="11" spans="1:14" ht="23.25" customHeight="1" thickBot="1" x14ac:dyDescent="0.35">
      <c r="A11" s="15" t="s">
        <v>1</v>
      </c>
      <c r="B11" s="16"/>
      <c r="C11" s="3">
        <v>90</v>
      </c>
      <c r="D11" s="4">
        <v>98</v>
      </c>
      <c r="E11" s="4">
        <v>169</v>
      </c>
      <c r="F11" s="4">
        <v>0</v>
      </c>
      <c r="G11" s="4">
        <v>0</v>
      </c>
      <c r="H11" s="4">
        <v>187</v>
      </c>
      <c r="I11" s="4">
        <v>2513</v>
      </c>
      <c r="J11" s="9">
        <f t="shared" ref="J11:J13" si="0">I11/(D11+E11)</f>
        <v>9.4119850187265914</v>
      </c>
      <c r="K11" s="9">
        <f t="shared" ref="K11:K13" si="1">I11/C11</f>
        <v>27.922222222222221</v>
      </c>
      <c r="L11" s="9">
        <f t="shared" ref="L11:L13" si="2">K11*100/31</f>
        <v>90.071684587813621</v>
      </c>
      <c r="M11" s="9">
        <f t="shared" ref="M11:M13" si="3">(D11+E11)/C11</f>
        <v>2.9666666666666668</v>
      </c>
      <c r="N11" s="4">
        <f t="shared" ref="N11:N13" si="4">D11+E11+F11-G11-H11</f>
        <v>80</v>
      </c>
    </row>
    <row r="12" spans="1:14" ht="24.75" customHeight="1" thickBot="1" x14ac:dyDescent="0.35">
      <c r="A12" s="17" t="s">
        <v>2</v>
      </c>
      <c r="B12" s="18"/>
      <c r="C12" s="3">
        <v>40</v>
      </c>
      <c r="D12" s="4">
        <v>8</v>
      </c>
      <c r="E12" s="4">
        <v>48</v>
      </c>
      <c r="F12" s="4">
        <v>0</v>
      </c>
      <c r="G12" s="4">
        <v>0</v>
      </c>
      <c r="H12" s="4">
        <v>49</v>
      </c>
      <c r="I12" s="4">
        <v>390</v>
      </c>
      <c r="J12" s="9">
        <f t="shared" si="0"/>
        <v>6.9642857142857144</v>
      </c>
      <c r="K12" s="9">
        <f t="shared" si="1"/>
        <v>9.75</v>
      </c>
      <c r="L12" s="9">
        <f t="shared" si="2"/>
        <v>31.451612903225808</v>
      </c>
      <c r="M12" s="9">
        <f t="shared" si="3"/>
        <v>1.4</v>
      </c>
      <c r="N12" s="4">
        <f t="shared" si="4"/>
        <v>7</v>
      </c>
    </row>
    <row r="13" spans="1:14" ht="22.5" customHeight="1" thickBot="1" x14ac:dyDescent="0.35">
      <c r="A13" s="19" t="s">
        <v>9</v>
      </c>
      <c r="B13" s="20"/>
      <c r="C13" s="8">
        <v>185</v>
      </c>
      <c r="D13" s="5">
        <f t="shared" ref="D13:I13" si="5">SUM(D10:D12)</f>
        <v>163</v>
      </c>
      <c r="E13" s="5">
        <f t="shared" si="5"/>
        <v>318</v>
      </c>
      <c r="F13" s="4">
        <v>0</v>
      </c>
      <c r="G13" s="4">
        <v>0</v>
      </c>
      <c r="H13" s="5">
        <f t="shared" si="5"/>
        <v>346</v>
      </c>
      <c r="I13" s="5">
        <f t="shared" si="5"/>
        <v>4685</v>
      </c>
      <c r="J13" s="9">
        <f t="shared" si="0"/>
        <v>9.7401247401247399</v>
      </c>
      <c r="K13" s="9">
        <f t="shared" si="1"/>
        <v>25.324324324324323</v>
      </c>
      <c r="L13" s="9">
        <f t="shared" si="2"/>
        <v>81.691368788142981</v>
      </c>
      <c r="M13" s="9">
        <f t="shared" si="3"/>
        <v>2.6</v>
      </c>
      <c r="N13" s="5">
        <f t="shared" si="4"/>
        <v>135</v>
      </c>
    </row>
    <row r="14" spans="1:14" x14ac:dyDescent="0.3">
      <c r="A14" s="1"/>
    </row>
    <row r="15" spans="1:14" x14ac:dyDescent="0.3">
      <c r="A15" s="11" t="s">
        <v>16</v>
      </c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8"/>
  <sheetViews>
    <sheetView workbookViewId="0">
      <selection activeCell="N17" sqref="N17"/>
    </sheetView>
  </sheetViews>
  <sheetFormatPr defaultRowHeight="14.4" x14ac:dyDescent="0.3"/>
  <cols>
    <col min="1" max="1" width="11.88671875" customWidth="1"/>
    <col min="2" max="2" width="5.6640625" customWidth="1"/>
    <col min="3" max="3" width="8.5546875" customWidth="1"/>
    <col min="5" max="5" width="10" customWidth="1"/>
    <col min="6" max="6" width="12.33203125" customWidth="1"/>
    <col min="7" max="7" width="12.6640625" customWidth="1"/>
    <col min="8" max="8" width="7.5546875" customWidth="1"/>
    <col min="9" max="10" width="10" customWidth="1"/>
    <col min="11" max="11" width="9.5546875" customWidth="1"/>
    <col min="12" max="12" width="9.44140625" customWidth="1"/>
    <col min="13" max="13" width="6.5546875" customWidth="1"/>
    <col min="14" max="14" width="7.1093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5" x14ac:dyDescent="0.3">
      <c r="B2" s="1"/>
      <c r="C2" s="1"/>
    </row>
    <row r="5" spans="1:15" ht="23.4" x14ac:dyDescent="0.45">
      <c r="D5" s="6" t="s">
        <v>10</v>
      </c>
      <c r="E5" s="6"/>
      <c r="F5" s="6"/>
      <c r="G5" s="2"/>
    </row>
    <row r="6" spans="1:15" ht="23.4" x14ac:dyDescent="0.45">
      <c r="D6" s="6" t="s">
        <v>23</v>
      </c>
      <c r="E6" s="6"/>
      <c r="F6" s="6"/>
      <c r="G6" s="2"/>
    </row>
    <row r="7" spans="1:15" ht="23.4" x14ac:dyDescent="0.45">
      <c r="D7" s="7"/>
      <c r="E7" s="6"/>
      <c r="F7" s="6"/>
      <c r="G7" s="2"/>
    </row>
    <row r="8" spans="1:15" ht="15" thickBot="1" x14ac:dyDescent="0.35">
      <c r="N8" s="10"/>
    </row>
    <row r="9" spans="1:15" ht="58.2" thickBot="1" x14ac:dyDescent="0.35">
      <c r="A9" s="21" t="s">
        <v>24</v>
      </c>
      <c r="B9" s="14"/>
      <c r="C9" s="12" t="s">
        <v>12</v>
      </c>
      <c r="D9" s="13" t="s">
        <v>3</v>
      </c>
      <c r="E9" s="13" t="s">
        <v>4</v>
      </c>
      <c r="F9" s="13" t="s">
        <v>5</v>
      </c>
      <c r="G9" s="13" t="s">
        <v>6</v>
      </c>
      <c r="H9" s="13" t="s">
        <v>7</v>
      </c>
      <c r="I9" s="13" t="s">
        <v>13</v>
      </c>
      <c r="J9" s="13" t="s">
        <v>8</v>
      </c>
      <c r="K9" s="13" t="s">
        <v>14</v>
      </c>
      <c r="L9" s="13" t="s">
        <v>15</v>
      </c>
      <c r="M9" s="13" t="s">
        <v>26</v>
      </c>
      <c r="N9" s="13" t="s">
        <v>11</v>
      </c>
    </row>
    <row r="10" spans="1:15" ht="21.75" customHeight="1" thickBot="1" x14ac:dyDescent="0.35">
      <c r="A10" s="15" t="s">
        <v>0</v>
      </c>
      <c r="B10" s="16"/>
      <c r="C10" s="3">
        <v>55</v>
      </c>
      <c r="D10" s="4">
        <v>36</v>
      </c>
      <c r="E10" s="4">
        <v>277</v>
      </c>
      <c r="F10" s="4">
        <v>0</v>
      </c>
      <c r="G10" s="4">
        <v>0</v>
      </c>
      <c r="H10" s="4">
        <v>265</v>
      </c>
      <c r="I10" s="4">
        <v>4760</v>
      </c>
      <c r="J10" s="9">
        <f>I10/(D10+E10)</f>
        <v>15.207667731629392</v>
      </c>
      <c r="K10" s="9">
        <f>I10/C10</f>
        <v>86.545454545454547</v>
      </c>
      <c r="L10" s="9">
        <f>K10*100/91</f>
        <v>95.104895104895093</v>
      </c>
      <c r="M10" s="9">
        <f>(D10+E10)/C10</f>
        <v>5.6909090909090905</v>
      </c>
      <c r="N10" s="4">
        <f>D10+E10+F10-G10-H10</f>
        <v>48</v>
      </c>
    </row>
    <row r="11" spans="1:15" ht="23.25" customHeight="1" thickBot="1" x14ac:dyDescent="0.35">
      <c r="A11" s="15" t="s">
        <v>1</v>
      </c>
      <c r="B11" s="16"/>
      <c r="C11" s="3">
        <v>90</v>
      </c>
      <c r="D11" s="4">
        <v>57</v>
      </c>
      <c r="E11" s="4">
        <v>489</v>
      </c>
      <c r="F11" s="4">
        <v>0</v>
      </c>
      <c r="G11" s="4">
        <v>0</v>
      </c>
      <c r="H11" s="4">
        <v>466</v>
      </c>
      <c r="I11" s="4">
        <v>7206</v>
      </c>
      <c r="J11" s="9">
        <f t="shared" ref="J11:J13" si="0">I11/(D11+E11)</f>
        <v>13.197802197802197</v>
      </c>
      <c r="K11" s="9">
        <f t="shared" ref="K11:K13" si="1">I11/C11</f>
        <v>80.066666666666663</v>
      </c>
      <c r="L11" s="9">
        <f t="shared" ref="L11:L13" si="2">K11*100/91</f>
        <v>87.985347985347985</v>
      </c>
      <c r="M11" s="9">
        <f t="shared" ref="M11:M13" si="3">(D11+E11)/C11</f>
        <v>6.0666666666666664</v>
      </c>
      <c r="N11" s="4">
        <f t="shared" ref="N11:N13" si="4">D11+E11+F11-G11-H11</f>
        <v>80</v>
      </c>
      <c r="O11" s="40"/>
    </row>
    <row r="12" spans="1:15" ht="24.75" customHeight="1" thickBot="1" x14ac:dyDescent="0.35">
      <c r="A12" s="17" t="s">
        <v>2</v>
      </c>
      <c r="B12" s="18"/>
      <c r="C12" s="3">
        <v>40</v>
      </c>
      <c r="D12" s="4">
        <v>1</v>
      </c>
      <c r="E12" s="4">
        <v>120</v>
      </c>
      <c r="F12" s="4">
        <v>0</v>
      </c>
      <c r="G12" s="4">
        <v>0</v>
      </c>
      <c r="H12" s="4">
        <v>114</v>
      </c>
      <c r="I12" s="4">
        <v>827</v>
      </c>
      <c r="J12" s="9">
        <f t="shared" si="0"/>
        <v>6.8347107438016526</v>
      </c>
      <c r="K12" s="9">
        <f t="shared" si="1"/>
        <v>20.675000000000001</v>
      </c>
      <c r="L12" s="9">
        <f t="shared" si="2"/>
        <v>22.719780219780219</v>
      </c>
      <c r="M12" s="9">
        <f t="shared" si="3"/>
        <v>3.0249999999999999</v>
      </c>
      <c r="N12" s="4">
        <f t="shared" si="4"/>
        <v>7</v>
      </c>
      <c r="O12" s="41"/>
    </row>
    <row r="13" spans="1:15" ht="22.5" customHeight="1" thickBot="1" x14ac:dyDescent="0.35">
      <c r="A13" s="19" t="s">
        <v>9</v>
      </c>
      <c r="B13" s="20"/>
      <c r="C13" s="8">
        <v>185</v>
      </c>
      <c r="D13" s="5">
        <f t="shared" ref="D13:I13" si="5">SUM(D10:D12)</f>
        <v>94</v>
      </c>
      <c r="E13" s="5">
        <f t="shared" si="5"/>
        <v>886</v>
      </c>
      <c r="F13" s="4">
        <v>0</v>
      </c>
      <c r="G13" s="4">
        <v>0</v>
      </c>
      <c r="H13" s="5">
        <f t="shared" si="5"/>
        <v>845</v>
      </c>
      <c r="I13" s="5">
        <f t="shared" si="5"/>
        <v>12793</v>
      </c>
      <c r="J13" s="9">
        <f t="shared" si="0"/>
        <v>13.054081632653061</v>
      </c>
      <c r="K13" s="9">
        <f t="shared" si="1"/>
        <v>69.151351351351352</v>
      </c>
      <c r="L13" s="9">
        <f t="shared" si="2"/>
        <v>75.990495990495987</v>
      </c>
      <c r="M13" s="9">
        <f t="shared" si="3"/>
        <v>5.2972972972972974</v>
      </c>
      <c r="N13" s="5">
        <f t="shared" si="4"/>
        <v>135</v>
      </c>
      <c r="O13" s="41"/>
    </row>
    <row r="14" spans="1:15" x14ac:dyDescent="0.3">
      <c r="A14" s="1"/>
      <c r="D14" s="38"/>
    </row>
    <row r="15" spans="1:15" x14ac:dyDescent="0.3">
      <c r="A15" s="11" t="s">
        <v>16</v>
      </c>
    </row>
    <row r="16" spans="1:15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O13" sqref="O13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27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28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48</v>
      </c>
      <c r="E10" s="32">
        <v>74</v>
      </c>
      <c r="F10" s="32">
        <v>0</v>
      </c>
      <c r="G10" s="32">
        <v>0</v>
      </c>
      <c r="H10" s="32">
        <v>95</v>
      </c>
      <c r="I10" s="32">
        <v>1502</v>
      </c>
      <c r="J10" s="33">
        <f>I10/(D10+E10)</f>
        <v>12.311475409836065</v>
      </c>
      <c r="K10" s="33">
        <f>I10/C10</f>
        <v>27.309090909090909</v>
      </c>
      <c r="L10" s="33">
        <f>K10*100/30</f>
        <v>91.030303030303031</v>
      </c>
      <c r="M10" s="33">
        <f>(D10+E10)/C10</f>
        <v>2.2181818181818183</v>
      </c>
      <c r="N10" s="32">
        <f>D10+E10+F10-G10-H10</f>
        <v>27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80</v>
      </c>
      <c r="E11" s="32">
        <v>124</v>
      </c>
      <c r="F11" s="32">
        <v>0</v>
      </c>
      <c r="G11" s="32">
        <v>0</v>
      </c>
      <c r="H11" s="32">
        <v>158</v>
      </c>
      <c r="I11" s="32">
        <v>2343</v>
      </c>
      <c r="J11" s="33">
        <f t="shared" ref="J11:J13" si="0">I11/(D11+E11)</f>
        <v>11.485294117647058</v>
      </c>
      <c r="K11" s="33">
        <f t="shared" ref="K11:K13" si="1">I11/C11</f>
        <v>26.033333333333335</v>
      </c>
      <c r="L11" s="33">
        <f t="shared" ref="L11:L13" si="2">K11*100/30</f>
        <v>86.777777777777786</v>
      </c>
      <c r="M11" s="33">
        <f t="shared" ref="M11:M13" si="3">(D11+E11)/C11</f>
        <v>2.2666666666666666</v>
      </c>
      <c r="N11" s="32">
        <f t="shared" ref="N11:N13" si="4">D11+E11+F11-G11-H11</f>
        <v>46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7</v>
      </c>
      <c r="E12" s="32">
        <v>52</v>
      </c>
      <c r="F12" s="32">
        <v>0</v>
      </c>
      <c r="G12" s="32">
        <v>0</v>
      </c>
      <c r="H12" s="32">
        <v>51</v>
      </c>
      <c r="I12" s="32">
        <v>373</v>
      </c>
      <c r="J12" s="33">
        <f t="shared" si="0"/>
        <v>6.3220338983050848</v>
      </c>
      <c r="K12" s="33">
        <f t="shared" si="1"/>
        <v>9.3249999999999993</v>
      </c>
      <c r="L12" s="33">
        <f t="shared" si="2"/>
        <v>31.083333333333329</v>
      </c>
      <c r="M12" s="33">
        <f t="shared" si="3"/>
        <v>1.4750000000000001</v>
      </c>
      <c r="N12" s="32">
        <f t="shared" si="4"/>
        <v>8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135</v>
      </c>
      <c r="E13" s="35">
        <f t="shared" si="5"/>
        <v>250</v>
      </c>
      <c r="F13" s="35">
        <v>0</v>
      </c>
      <c r="G13" s="35">
        <v>0</v>
      </c>
      <c r="H13" s="34">
        <f t="shared" si="5"/>
        <v>304</v>
      </c>
      <c r="I13" s="34">
        <f t="shared" si="5"/>
        <v>4218</v>
      </c>
      <c r="J13" s="36">
        <f t="shared" si="0"/>
        <v>10.955844155844156</v>
      </c>
      <c r="K13" s="36">
        <f t="shared" si="1"/>
        <v>22.8</v>
      </c>
      <c r="L13" s="36">
        <f t="shared" si="2"/>
        <v>76</v>
      </c>
      <c r="M13" s="36">
        <f t="shared" si="3"/>
        <v>2.0810810810810811</v>
      </c>
      <c r="N13" s="34">
        <f t="shared" si="4"/>
        <v>81</v>
      </c>
    </row>
    <row r="14" spans="1:14" x14ac:dyDescent="0.3">
      <c r="A14" s="1"/>
      <c r="C14" s="1"/>
      <c r="D14" s="37"/>
      <c r="E14" s="39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O11" sqref="O11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29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34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27</v>
      </c>
      <c r="E10" s="32">
        <v>80</v>
      </c>
      <c r="F10" s="32">
        <v>0</v>
      </c>
      <c r="G10" s="32">
        <v>0</v>
      </c>
      <c r="H10" s="32">
        <v>61</v>
      </c>
      <c r="I10" s="32">
        <v>933</v>
      </c>
      <c r="J10" s="33">
        <f>I10/(D10+E10)</f>
        <v>8.7196261682242984</v>
      </c>
      <c r="K10" s="33">
        <f>I10/C10</f>
        <v>16.963636363636365</v>
      </c>
      <c r="L10" s="33">
        <f>K10*100/31</f>
        <v>54.721407624633436</v>
      </c>
      <c r="M10" s="33">
        <f>(D10+E10)/C10</f>
        <v>1.9454545454545455</v>
      </c>
      <c r="N10" s="32">
        <f>D10+E10+F10-G10-H10</f>
        <v>46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46</v>
      </c>
      <c r="E11" s="32">
        <v>134</v>
      </c>
      <c r="F11" s="32">
        <v>0</v>
      </c>
      <c r="G11" s="32">
        <v>0</v>
      </c>
      <c r="H11" s="32">
        <v>120</v>
      </c>
      <c r="I11" s="32">
        <v>2195</v>
      </c>
      <c r="J11" s="33">
        <f t="shared" ref="J11:J13" si="0">I11/(D11+E11)</f>
        <v>12.194444444444445</v>
      </c>
      <c r="K11" s="33">
        <f t="shared" ref="K11:K13" si="1">I11/C11</f>
        <v>24.388888888888889</v>
      </c>
      <c r="L11" s="33">
        <f t="shared" ref="L11:L13" si="2">K11*100/31</f>
        <v>78.673835125448036</v>
      </c>
      <c r="M11" s="33">
        <f t="shared" ref="M11:M13" si="3">(D11+E11)/C11</f>
        <v>2</v>
      </c>
      <c r="N11" s="32">
        <f t="shared" ref="N11:N13" si="4">D11+E11+F11-G11-H11</f>
        <v>60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8</v>
      </c>
      <c r="E12" s="32">
        <v>28</v>
      </c>
      <c r="F12" s="32">
        <v>0</v>
      </c>
      <c r="G12" s="32">
        <v>0</v>
      </c>
      <c r="H12" s="32">
        <v>26</v>
      </c>
      <c r="I12" s="32">
        <v>266</v>
      </c>
      <c r="J12" s="33">
        <f t="shared" si="0"/>
        <v>7.3888888888888893</v>
      </c>
      <c r="K12" s="33">
        <f t="shared" si="1"/>
        <v>6.65</v>
      </c>
      <c r="L12" s="33">
        <f t="shared" si="2"/>
        <v>21.451612903225808</v>
      </c>
      <c r="M12" s="33">
        <f t="shared" si="3"/>
        <v>0.9</v>
      </c>
      <c r="N12" s="32">
        <f t="shared" si="4"/>
        <v>10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H13" si="5">SUM(D10:D12)</f>
        <v>81</v>
      </c>
      <c r="E13" s="35">
        <f t="shared" si="5"/>
        <v>242</v>
      </c>
      <c r="F13" s="35">
        <v>0</v>
      </c>
      <c r="G13" s="35">
        <v>0</v>
      </c>
      <c r="H13" s="34">
        <f t="shared" si="5"/>
        <v>207</v>
      </c>
      <c r="I13" s="34">
        <f>I10+I11+I12</f>
        <v>3394</v>
      </c>
      <c r="J13" s="36">
        <f t="shared" si="0"/>
        <v>10.507739938080496</v>
      </c>
      <c r="K13" s="36">
        <f t="shared" si="1"/>
        <v>18.345945945945946</v>
      </c>
      <c r="L13" s="33">
        <f t="shared" si="2"/>
        <v>59.18047079337402</v>
      </c>
      <c r="M13" s="36">
        <f t="shared" si="3"/>
        <v>1.7459459459459459</v>
      </c>
      <c r="N13" s="34">
        <f t="shared" si="4"/>
        <v>116</v>
      </c>
    </row>
    <row r="14" spans="1:14" x14ac:dyDescent="0.3">
      <c r="A14" s="1"/>
      <c r="C14" s="1"/>
      <c r="D14" s="37"/>
      <c r="E14" s="1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R12" sqref="R12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30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32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46</v>
      </c>
      <c r="E10" s="32">
        <v>74</v>
      </c>
      <c r="F10" s="32">
        <v>0</v>
      </c>
      <c r="G10" s="32">
        <v>0</v>
      </c>
      <c r="H10" s="32">
        <v>74</v>
      </c>
      <c r="I10" s="32">
        <v>1093</v>
      </c>
      <c r="J10" s="33">
        <f>I10/(D10+E10)</f>
        <v>9.1083333333333325</v>
      </c>
      <c r="K10" s="33">
        <f>I10/C10</f>
        <v>19.872727272727271</v>
      </c>
      <c r="L10" s="33">
        <f>K10*100/30</f>
        <v>66.242424242424235</v>
      </c>
      <c r="M10" s="33">
        <f>(D10+E10)/C10</f>
        <v>2.1818181818181817</v>
      </c>
      <c r="N10" s="32">
        <f>D10+E10+F10-G10-H10</f>
        <v>46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60</v>
      </c>
      <c r="E11" s="32">
        <v>119</v>
      </c>
      <c r="F11" s="32">
        <v>0</v>
      </c>
      <c r="G11" s="32">
        <v>0</v>
      </c>
      <c r="H11" s="32">
        <v>111</v>
      </c>
      <c r="I11" s="32">
        <v>1771</v>
      </c>
      <c r="J11" s="33">
        <f t="shared" ref="J11:J13" si="0">I11/(D11+E11)</f>
        <v>9.8938547486033528</v>
      </c>
      <c r="K11" s="33">
        <f t="shared" ref="K11:K13" si="1">I11/C11</f>
        <v>19.677777777777777</v>
      </c>
      <c r="L11" s="33">
        <f t="shared" ref="L11:L13" si="2">K11*100/30</f>
        <v>65.592592592592595</v>
      </c>
      <c r="M11" s="33">
        <f t="shared" ref="M11:M13" si="3">(D11+E11)/C11</f>
        <v>1.9888888888888889</v>
      </c>
      <c r="N11" s="32">
        <f t="shared" ref="N11:N13" si="4">D11+E11+F11-G11-H11</f>
        <v>68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10</v>
      </c>
      <c r="E12" s="32">
        <v>33</v>
      </c>
      <c r="F12" s="32">
        <v>0</v>
      </c>
      <c r="G12" s="32">
        <v>0</v>
      </c>
      <c r="H12" s="32">
        <v>27</v>
      </c>
      <c r="I12" s="32">
        <v>339</v>
      </c>
      <c r="J12" s="33">
        <f t="shared" si="0"/>
        <v>7.8837209302325579</v>
      </c>
      <c r="K12" s="33">
        <f t="shared" si="1"/>
        <v>8.4749999999999996</v>
      </c>
      <c r="L12" s="33">
        <f t="shared" si="2"/>
        <v>28.25</v>
      </c>
      <c r="M12" s="33">
        <f t="shared" si="3"/>
        <v>1.075</v>
      </c>
      <c r="N12" s="32">
        <f t="shared" si="4"/>
        <v>16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116</v>
      </c>
      <c r="E13" s="35">
        <f t="shared" si="5"/>
        <v>226</v>
      </c>
      <c r="F13" s="35">
        <v>0</v>
      </c>
      <c r="G13" s="35">
        <v>0</v>
      </c>
      <c r="H13" s="34">
        <f t="shared" si="5"/>
        <v>212</v>
      </c>
      <c r="I13" s="34">
        <f t="shared" si="5"/>
        <v>3203</v>
      </c>
      <c r="J13" s="36">
        <f t="shared" si="0"/>
        <v>9.3654970760233915</v>
      </c>
      <c r="K13" s="36">
        <f t="shared" si="1"/>
        <v>17.313513513513513</v>
      </c>
      <c r="L13" s="33">
        <f t="shared" si="2"/>
        <v>57.711711711711708</v>
      </c>
      <c r="M13" s="36">
        <f t="shared" si="3"/>
        <v>1.8486486486486486</v>
      </c>
      <c r="N13" s="34">
        <f t="shared" si="4"/>
        <v>130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opLeftCell="A4" workbookViewId="0">
      <selection activeCell="Q16" sqref="A1:XFD1048576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31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33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48</v>
      </c>
      <c r="E10" s="32">
        <v>228</v>
      </c>
      <c r="F10" s="32">
        <v>0</v>
      </c>
      <c r="G10" s="32">
        <v>0</v>
      </c>
      <c r="H10" s="32">
        <v>230</v>
      </c>
      <c r="I10" s="32">
        <v>3528</v>
      </c>
      <c r="J10" s="33">
        <f>I10/(D10+E10)</f>
        <v>12.782608695652174</v>
      </c>
      <c r="K10" s="33">
        <f>I10/C10</f>
        <v>64.145454545454541</v>
      </c>
      <c r="L10" s="33">
        <f>K10*100/91</f>
        <v>70.489510489510479</v>
      </c>
      <c r="M10" s="33">
        <f>(D10+E10)/C10</f>
        <v>5.0181818181818185</v>
      </c>
      <c r="N10" s="32">
        <f>D10+E10+F10-G10-H10</f>
        <v>46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80</v>
      </c>
      <c r="E11" s="32">
        <v>377</v>
      </c>
      <c r="F11" s="32">
        <v>0</v>
      </c>
      <c r="G11" s="32">
        <v>0</v>
      </c>
      <c r="H11" s="32">
        <v>389</v>
      </c>
      <c r="I11" s="32">
        <v>6309</v>
      </c>
      <c r="J11" s="33">
        <f t="shared" ref="J11:J13" si="0">I11/(D11+E11)</f>
        <v>13.805251641137856</v>
      </c>
      <c r="K11" s="33">
        <f t="shared" ref="K11:K13" si="1">I11/C11</f>
        <v>70.099999999999994</v>
      </c>
      <c r="L11" s="33">
        <f t="shared" ref="L11:L13" si="2">K11*100/91</f>
        <v>77.032967032967022</v>
      </c>
      <c r="M11" s="33">
        <f t="shared" ref="M11:M13" si="3">(D11+E11)/C11</f>
        <v>5.0777777777777775</v>
      </c>
      <c r="N11" s="32">
        <f t="shared" ref="N11:N13" si="4">D11+E11+F11-G11-H11</f>
        <v>68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7</v>
      </c>
      <c r="E12" s="32">
        <v>113</v>
      </c>
      <c r="F12" s="32">
        <v>0</v>
      </c>
      <c r="G12" s="32">
        <v>0</v>
      </c>
      <c r="H12" s="32">
        <v>104</v>
      </c>
      <c r="I12" s="32">
        <v>978</v>
      </c>
      <c r="J12" s="33">
        <f t="shared" si="0"/>
        <v>8.15</v>
      </c>
      <c r="K12" s="33">
        <f t="shared" si="1"/>
        <v>24.45</v>
      </c>
      <c r="L12" s="33">
        <f t="shared" si="2"/>
        <v>26.868131868131869</v>
      </c>
      <c r="M12" s="33">
        <f t="shared" si="3"/>
        <v>3</v>
      </c>
      <c r="N12" s="32">
        <f t="shared" si="4"/>
        <v>16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135</v>
      </c>
      <c r="E13" s="35">
        <f>SUM(E10:E12)</f>
        <v>718</v>
      </c>
      <c r="F13" s="35">
        <v>0</v>
      </c>
      <c r="G13" s="35">
        <v>0</v>
      </c>
      <c r="H13" s="34">
        <f t="shared" si="5"/>
        <v>723</v>
      </c>
      <c r="I13" s="34">
        <f t="shared" si="5"/>
        <v>10815</v>
      </c>
      <c r="J13" s="36">
        <f t="shared" si="0"/>
        <v>12.678780773739742</v>
      </c>
      <c r="K13" s="36">
        <f t="shared" si="1"/>
        <v>58.45945945945946</v>
      </c>
      <c r="L13" s="33">
        <f t="shared" si="2"/>
        <v>64.241164241164242</v>
      </c>
      <c r="M13" s="33">
        <f t="shared" si="3"/>
        <v>4.6108108108108112</v>
      </c>
      <c r="N13" s="34">
        <f t="shared" si="4"/>
        <v>130</v>
      </c>
    </row>
    <row r="14" spans="1:14" x14ac:dyDescent="0.3">
      <c r="A14" s="1"/>
      <c r="C14" s="1"/>
      <c r="D14" s="37"/>
      <c r="E14" s="1"/>
      <c r="H14" s="38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L10" sqref="L10"/>
    </sheetView>
  </sheetViews>
  <sheetFormatPr defaultRowHeight="14.4" x14ac:dyDescent="0.3"/>
  <cols>
    <col min="1" max="1" width="11" customWidth="1"/>
    <col min="2" max="2" width="6.44140625" customWidth="1"/>
    <col min="3" max="3" width="8.21875" customWidth="1"/>
    <col min="4" max="4" width="7" customWidth="1"/>
    <col min="5" max="5" width="7.5546875" customWidth="1"/>
    <col min="6" max="6" width="12.33203125" customWidth="1"/>
    <col min="7" max="7" width="12.109375" customWidth="1"/>
    <col min="8" max="8" width="7.5546875" customWidth="1"/>
    <col min="9" max="9" width="9.109375" customWidth="1"/>
    <col min="10" max="10" width="10" customWidth="1"/>
    <col min="11" max="11" width="9.5546875" customWidth="1"/>
    <col min="12" max="12" width="9.44140625" customWidth="1"/>
    <col min="13" max="13" width="6.21875" customWidth="1"/>
    <col min="15" max="15" width="9.88671875" customWidth="1"/>
    <col min="18" max="18" width="10.33203125" customWidth="1"/>
    <col min="19" max="19" width="10" customWidth="1"/>
    <col min="21" max="21" width="10.109375" customWidth="1"/>
  </cols>
  <sheetData>
    <row r="2" spans="1:14" x14ac:dyDescent="0.3">
      <c r="B2" s="1"/>
      <c r="C2" s="1"/>
    </row>
    <row r="5" spans="1:14" ht="23.4" x14ac:dyDescent="0.45">
      <c r="D5" s="6" t="s">
        <v>10</v>
      </c>
      <c r="E5" s="6"/>
      <c r="F5" s="6"/>
      <c r="G5" s="2"/>
    </row>
    <row r="6" spans="1:14" ht="23.4" x14ac:dyDescent="0.45">
      <c r="D6" s="6" t="s">
        <v>35</v>
      </c>
      <c r="E6" s="6"/>
      <c r="F6" s="6"/>
      <c r="G6" s="2"/>
    </row>
    <row r="7" spans="1:14" ht="23.4" x14ac:dyDescent="0.45">
      <c r="D7" s="7"/>
      <c r="E7" s="6"/>
      <c r="F7" s="6"/>
      <c r="G7" s="2"/>
    </row>
    <row r="8" spans="1:14" ht="15" thickBot="1" x14ac:dyDescent="0.35">
      <c r="N8" s="10"/>
    </row>
    <row r="9" spans="1:14" ht="58.2" thickBot="1" x14ac:dyDescent="0.35">
      <c r="A9" s="23" t="s">
        <v>36</v>
      </c>
      <c r="B9" s="26"/>
      <c r="C9" s="24" t="s">
        <v>12</v>
      </c>
      <c r="D9" s="25" t="s">
        <v>3</v>
      </c>
      <c r="E9" s="25" t="s">
        <v>4</v>
      </c>
      <c r="F9" s="25" t="s">
        <v>5</v>
      </c>
      <c r="G9" s="25" t="s">
        <v>6</v>
      </c>
      <c r="H9" s="25" t="s">
        <v>7</v>
      </c>
      <c r="I9" s="25" t="s">
        <v>13</v>
      </c>
      <c r="J9" s="25" t="s">
        <v>8</v>
      </c>
      <c r="K9" s="25" t="s">
        <v>14</v>
      </c>
      <c r="L9" s="25" t="s">
        <v>15</v>
      </c>
      <c r="M9" s="25" t="s">
        <v>26</v>
      </c>
      <c r="N9" s="25" t="s">
        <v>11</v>
      </c>
    </row>
    <row r="10" spans="1:14" ht="21.75" customHeight="1" thickBot="1" x14ac:dyDescent="0.35">
      <c r="A10" s="27" t="s">
        <v>0</v>
      </c>
      <c r="B10" s="28"/>
      <c r="C10" s="31">
        <v>55</v>
      </c>
      <c r="D10" s="32">
        <v>46</v>
      </c>
      <c r="E10" s="32">
        <v>83</v>
      </c>
      <c r="F10" s="32">
        <v>0</v>
      </c>
      <c r="G10" s="32">
        <v>0</v>
      </c>
      <c r="H10" s="32">
        <v>88</v>
      </c>
      <c r="I10" s="32">
        <v>1052</v>
      </c>
      <c r="J10" s="33">
        <f>I10/(D10+E10)</f>
        <v>8.1550387596899228</v>
      </c>
      <c r="K10" s="33">
        <f>I10/C10</f>
        <v>19.127272727272729</v>
      </c>
      <c r="L10" s="33">
        <f>K10*100/31</f>
        <v>61.700879765395904</v>
      </c>
      <c r="M10" s="33">
        <f>(D10+E10)/C10</f>
        <v>2.3454545454545452</v>
      </c>
      <c r="N10" s="32">
        <f>D10+E10+F10-G10-H10</f>
        <v>41</v>
      </c>
    </row>
    <row r="11" spans="1:14" ht="23.25" customHeight="1" thickBot="1" x14ac:dyDescent="0.35">
      <c r="A11" s="27" t="s">
        <v>1</v>
      </c>
      <c r="B11" s="28"/>
      <c r="C11" s="31">
        <v>90</v>
      </c>
      <c r="D11" s="32">
        <v>68</v>
      </c>
      <c r="E11" s="32">
        <v>104</v>
      </c>
      <c r="F11" s="32">
        <v>0</v>
      </c>
      <c r="G11" s="32">
        <v>0</v>
      </c>
      <c r="H11" s="32">
        <v>107</v>
      </c>
      <c r="I11" s="32">
        <v>1597</v>
      </c>
      <c r="J11" s="33">
        <f t="shared" ref="J11:J13" si="0">I11/(D11+E11)</f>
        <v>9.2848837209302317</v>
      </c>
      <c r="K11" s="33">
        <f t="shared" ref="K11:K13" si="1">I11/C11</f>
        <v>17.744444444444444</v>
      </c>
      <c r="L11" s="33">
        <f t="shared" ref="L11:L13" si="2">K11*100/31</f>
        <v>57.240143369175627</v>
      </c>
      <c r="M11" s="33">
        <f t="shared" ref="M11:M13" si="3">(D11+E11)/C11</f>
        <v>1.9111111111111112</v>
      </c>
      <c r="N11" s="32">
        <f t="shared" ref="N11:N13" si="4">D11+E11+F11-G11-H11</f>
        <v>65</v>
      </c>
    </row>
    <row r="12" spans="1:14" ht="24.75" customHeight="1" thickBot="1" x14ac:dyDescent="0.35">
      <c r="A12" s="29" t="s">
        <v>2</v>
      </c>
      <c r="B12" s="30"/>
      <c r="C12" s="31">
        <v>40</v>
      </c>
      <c r="D12" s="32">
        <v>16</v>
      </c>
      <c r="E12" s="32">
        <v>24</v>
      </c>
      <c r="F12" s="32">
        <v>0</v>
      </c>
      <c r="G12" s="32">
        <v>0</v>
      </c>
      <c r="H12" s="32">
        <v>32</v>
      </c>
      <c r="I12" s="32">
        <v>403</v>
      </c>
      <c r="J12" s="33">
        <f>I12/(D12+E12)</f>
        <v>10.074999999999999</v>
      </c>
      <c r="K12" s="33">
        <f>I12/C12</f>
        <v>10.074999999999999</v>
      </c>
      <c r="L12" s="33">
        <f t="shared" si="2"/>
        <v>32.499999999999993</v>
      </c>
      <c r="M12" s="33">
        <f t="shared" si="3"/>
        <v>1</v>
      </c>
      <c r="N12" s="32">
        <f t="shared" si="4"/>
        <v>8</v>
      </c>
    </row>
    <row r="13" spans="1:14" ht="22.5" customHeight="1" thickBot="1" x14ac:dyDescent="0.35">
      <c r="A13" s="22" t="s">
        <v>9</v>
      </c>
      <c r="B13" s="20"/>
      <c r="C13" s="35">
        <v>185</v>
      </c>
      <c r="D13" s="35">
        <f t="shared" ref="D13:I13" si="5">SUM(D10:D12)</f>
        <v>130</v>
      </c>
      <c r="E13" s="35">
        <f t="shared" si="5"/>
        <v>211</v>
      </c>
      <c r="F13" s="35">
        <v>0</v>
      </c>
      <c r="G13" s="35">
        <v>0</v>
      </c>
      <c r="H13" s="34">
        <f t="shared" si="5"/>
        <v>227</v>
      </c>
      <c r="I13" s="34">
        <f t="shared" si="5"/>
        <v>3052</v>
      </c>
      <c r="J13" s="36">
        <f t="shared" si="0"/>
        <v>8.9501466275659816</v>
      </c>
      <c r="K13" s="36">
        <f t="shared" si="1"/>
        <v>16.497297297297298</v>
      </c>
      <c r="L13" s="42">
        <f t="shared" si="2"/>
        <v>53.217088055797738</v>
      </c>
      <c r="M13" s="36">
        <f t="shared" si="3"/>
        <v>1.8432432432432433</v>
      </c>
      <c r="N13" s="34">
        <f t="shared" si="4"/>
        <v>114</v>
      </c>
    </row>
    <row r="14" spans="1:14" x14ac:dyDescent="0.3">
      <c r="A14" s="1"/>
      <c r="C14" s="1"/>
      <c r="D14" s="37"/>
    </row>
    <row r="15" spans="1:14" x14ac:dyDescent="0.3">
      <c r="A15" s="11" t="s">
        <v>16</v>
      </c>
      <c r="C15" s="1"/>
      <c r="D15" s="37"/>
      <c r="E15" s="1"/>
    </row>
    <row r="16" spans="1:14" x14ac:dyDescent="0.3">
      <c r="A16" s="11" t="s">
        <v>17</v>
      </c>
    </row>
    <row r="28" spans="8:9" x14ac:dyDescent="0.3">
      <c r="H28" s="1"/>
      <c r="I28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Ianuarie 2016</vt:lpstr>
      <vt:lpstr>FEBRUARIE 2016</vt:lpstr>
      <vt:lpstr>MARTIE 2016</vt:lpstr>
      <vt:lpstr>TRIMESTRUL I 2016</vt:lpstr>
      <vt:lpstr>Aprilie 2016</vt:lpstr>
      <vt:lpstr>Mai 2016</vt:lpstr>
      <vt:lpstr>Iunie 2016</vt:lpstr>
      <vt:lpstr>Trimestrul II 2016</vt:lpstr>
      <vt:lpstr>Iulie 2016</vt:lpstr>
      <vt:lpstr>August 2016</vt:lpstr>
      <vt:lpstr>Septembrie 2016</vt:lpstr>
      <vt:lpstr>Trimestrul III 2016</vt:lpstr>
      <vt:lpstr>Sitiatia la 9 luni</vt:lpstr>
      <vt:lpstr>Octombrie 2016</vt:lpstr>
      <vt:lpstr>Noiembrie 2016</vt:lpstr>
      <vt:lpstr>Decembrie 2016</vt:lpstr>
      <vt:lpstr>Trimestrul IV 2016</vt:lpstr>
      <vt:lpstr>An 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cp:lastPrinted>2016-12-05T13:07:15Z</cp:lastPrinted>
  <dcterms:created xsi:type="dcterms:W3CDTF">2015-02-03T08:25:59Z</dcterms:created>
  <dcterms:modified xsi:type="dcterms:W3CDTF">2017-01-03T12:31:21Z</dcterms:modified>
</cp:coreProperties>
</file>